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trlProps/ctrlProp18.xml" ContentType="application/vnd.ms-excel.contro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trlProps/ctrlProp16.xml" ContentType="application/vnd.ms-excel.controlproperties+xml"/>
  <Override PartName="/xl/ctrlProps/ctrlProp15.xml" ContentType="application/vnd.ms-excel.controlproperties+xml"/>
  <Override PartName="/xl/ctrlProps/ctrlProp9.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trlProps/ctrlProp7.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8.xml" ContentType="application/vnd.ms-excel.control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ctrlProps/ctrlProp5.xml" ContentType="application/vnd.ms-excel.controlproperties+xml"/>
  <Override PartName="/xl/ctrlProps/ctrlProp6.xml" ContentType="application/vnd.ms-excel.controlproperties+xml"/>
  <Override PartName="/xl/ctrlProps/ctrlProp21.xml" ContentType="application/vnd.ms-excel.controlproperties+xml"/>
  <Override PartName="/xl/ctrlProps/ctrlProp20.xml" ContentType="application/vnd.ms-excel.controlproperties+xml"/>
  <Override PartName="/xl/ctrlProps/ctrlProp12.xml" ContentType="application/vnd.ms-excel.controlproperties+xml"/>
  <Override PartName="/xl/ctrlProps/ctrlProp11.xml" ContentType="application/vnd.ms-excel.controlproperties+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ctrlProps/ctrlProp3.xml" ContentType="application/vnd.ms-excel.controlproperties+xml"/>
  <Override PartName="/xl/ctrlProps/ctrlProp4.xml" ContentType="application/vnd.ms-excel.controlproperties+xml"/>
  <Override PartName="/xl/ctrlProps/ctrlProp10.xml" ContentType="application/vnd.ms-excel.controlpropertie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14.xml" ContentType="application/vnd.openxmlformats-officedocument.spreadsheetml.worksheet+xml"/>
  <Override PartName="/xl/worksheets/sheet23.xml" ContentType="application/vnd.openxmlformats-officedocument.spreadsheetml.worksheet+xml"/>
  <Override PartName="/xl/ctrlProps/ctrlProp19.xml" ContentType="application/vnd.ms-excel.controlpropertie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ctrlProps/ctrlProp17.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480" yWindow="120" windowWidth="19980" windowHeight="13740" activeTab="6" autoFilterDateGrouping="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externalReferences>
    <externalReference r:id="rId32"/>
  </externalReferences>
  <calcPr calcId="125725"/>
</workbook>
</file>

<file path=xl/calcChain.xml><?xml version="1.0" encoding="utf-8"?>
<calcChain xmlns="http://schemas.openxmlformats.org/spreadsheetml/2006/main">
  <c r="C19" i="116"/>
  <c r="C18"/>
  <c r="B17"/>
  <c r="F17" s="1"/>
  <c r="C17" s="1"/>
  <c r="B16"/>
  <c r="F16" s="1"/>
  <c r="C16" s="1"/>
  <c r="B15"/>
  <c r="F15" s="1"/>
  <c r="C15" s="1"/>
  <c r="B14"/>
  <c r="F14" s="1"/>
  <c r="C14" s="1"/>
  <c r="B13"/>
  <c r="F13" s="1"/>
  <c r="C13" s="1"/>
  <c r="B12"/>
  <c r="F12" s="1"/>
  <c r="C12" s="1"/>
  <c r="B11"/>
  <c r="F11" s="1"/>
  <c r="C11" s="1"/>
  <c r="B10"/>
  <c r="F10" s="1"/>
  <c r="C10" s="1"/>
  <c r="I17" i="118"/>
  <c r="I16"/>
  <c r="E9"/>
  <c r="E8"/>
  <c r="I7"/>
  <c r="I6"/>
  <c r="E5"/>
  <c r="E4"/>
  <c r="A9" i="55"/>
  <c r="A8"/>
  <c r="M21" i="119"/>
  <c r="M20"/>
  <c r="E17"/>
  <c r="E16"/>
  <c r="I15"/>
  <c r="I14"/>
  <c r="E13"/>
  <c r="E12"/>
  <c r="M11"/>
  <c r="M10"/>
  <c r="E9"/>
  <c r="E8"/>
  <c r="I7"/>
  <c r="I6"/>
  <c r="E5"/>
  <c r="E4"/>
  <c r="P35" i="56"/>
  <c r="P34"/>
  <c r="P27"/>
  <c r="P26"/>
  <c r="P19"/>
  <c r="P18"/>
  <c r="P11"/>
  <c r="P10"/>
  <c r="C34" i="110"/>
  <c r="M10"/>
  <c r="C66" i="109"/>
  <c r="E65"/>
  <c r="E64"/>
  <c r="I63"/>
  <c r="I62"/>
  <c r="C62"/>
  <c r="F66" s="1"/>
  <c r="E61"/>
  <c r="E60"/>
  <c r="M59"/>
  <c r="M58"/>
  <c r="C58"/>
  <c r="U57"/>
  <c r="E57"/>
  <c r="X56"/>
  <c r="U56"/>
  <c r="X57" s="1"/>
  <c r="E56"/>
  <c r="I55"/>
  <c r="I54"/>
  <c r="C54"/>
  <c r="F58" s="1"/>
  <c r="E53"/>
  <c r="E52"/>
  <c r="Q51"/>
  <c r="Q50"/>
  <c r="C50"/>
  <c r="E49"/>
  <c r="E48"/>
  <c r="I47"/>
  <c r="I46"/>
  <c r="C46"/>
  <c r="F50" s="1"/>
  <c r="E45"/>
  <c r="E44"/>
  <c r="M43"/>
  <c r="M42"/>
  <c r="C42"/>
  <c r="E41"/>
  <c r="E40"/>
  <c r="I39"/>
  <c r="I38"/>
  <c r="C38"/>
  <c r="F42" s="1"/>
  <c r="E37"/>
  <c r="E36"/>
  <c r="X35"/>
  <c r="U35"/>
  <c r="X34"/>
  <c r="U34"/>
  <c r="C34"/>
  <c r="E33"/>
  <c r="E32"/>
  <c r="I31"/>
  <c r="I30"/>
  <c r="C30"/>
  <c r="F34" s="1"/>
  <c r="E29"/>
  <c r="E28"/>
  <c r="M27"/>
  <c r="M26"/>
  <c r="C26"/>
  <c r="E25"/>
  <c r="E24"/>
  <c r="I23"/>
  <c r="I22"/>
  <c r="C22"/>
  <c r="F26" s="1"/>
  <c r="E21"/>
  <c r="E20"/>
  <c r="Q19"/>
  <c r="Q18"/>
  <c r="C18"/>
  <c r="E17"/>
  <c r="E16"/>
  <c r="I15"/>
  <c r="I14"/>
  <c r="C14"/>
  <c r="F18" s="1"/>
  <c r="E13"/>
  <c r="E12"/>
  <c r="M11"/>
  <c r="M10"/>
  <c r="C10"/>
  <c r="E9"/>
  <c r="E8"/>
  <c r="I7"/>
  <c r="I6"/>
  <c r="C6"/>
  <c r="F10" s="1"/>
  <c r="E5"/>
  <c r="E4"/>
  <c r="C130" i="120"/>
  <c r="D128"/>
  <c r="C126"/>
  <c r="F130" s="1"/>
  <c r="C122"/>
  <c r="D120"/>
  <c r="C118"/>
  <c r="F122" s="1"/>
  <c r="D117"/>
  <c r="C114"/>
  <c r="D112"/>
  <c r="C110"/>
  <c r="F114" s="1"/>
  <c r="AB107"/>
  <c r="AB106"/>
  <c r="C106"/>
  <c r="C102"/>
  <c r="F106" s="1"/>
  <c r="D101"/>
  <c r="C98"/>
  <c r="D96"/>
  <c r="C94"/>
  <c r="F98" s="1"/>
  <c r="C90"/>
  <c r="C86"/>
  <c r="F90" s="1"/>
  <c r="D85"/>
  <c r="C82"/>
  <c r="D80"/>
  <c r="C78"/>
  <c r="F82" s="1"/>
  <c r="C74"/>
  <c r="C70"/>
  <c r="F74" s="1"/>
  <c r="D69"/>
  <c r="AB67"/>
  <c r="AB66"/>
  <c r="C66"/>
  <c r="D64"/>
  <c r="C62"/>
  <c r="F66" s="1"/>
  <c r="C58"/>
  <c r="C54"/>
  <c r="F58" s="1"/>
  <c r="D53"/>
  <c r="C50"/>
  <c r="D48"/>
  <c r="C46"/>
  <c r="F50" s="1"/>
  <c r="C42"/>
  <c r="C38"/>
  <c r="F42" s="1"/>
  <c r="D37"/>
  <c r="C34"/>
  <c r="D32"/>
  <c r="C30"/>
  <c r="F34" s="1"/>
  <c r="C26"/>
  <c r="C22"/>
  <c r="F26" s="1"/>
  <c r="D21"/>
  <c r="C18"/>
  <c r="D16"/>
  <c r="C14"/>
  <c r="F18" s="1"/>
  <c r="D13"/>
  <c r="C10"/>
  <c r="C6"/>
  <c r="F10" s="1"/>
  <c r="D5"/>
  <c r="G66" i="127"/>
  <c r="D66"/>
  <c r="F66" s="1"/>
  <c r="C66"/>
  <c r="E66" s="1"/>
  <c r="G65"/>
  <c r="D65"/>
  <c r="F65" s="1"/>
  <c r="C65"/>
  <c r="E65" s="1"/>
  <c r="G64"/>
  <c r="D64"/>
  <c r="F64" s="1"/>
  <c r="C64"/>
  <c r="E64" s="1"/>
  <c r="G63"/>
  <c r="D63"/>
  <c r="F63" s="1"/>
  <c r="C63"/>
  <c r="E63" s="1"/>
  <c r="G62"/>
  <c r="D62"/>
  <c r="F62" s="1"/>
  <c r="C62"/>
  <c r="E62" s="1"/>
  <c r="G61"/>
  <c r="D61"/>
  <c r="F61" s="1"/>
  <c r="C61"/>
  <c r="E61" s="1"/>
  <c r="G60"/>
  <c r="D60"/>
  <c r="F60" s="1"/>
  <c r="C60"/>
  <c r="E60" s="1"/>
  <c r="G59"/>
  <c r="D59"/>
  <c r="F59" s="1"/>
  <c r="C59"/>
  <c r="E59" s="1"/>
  <c r="G58"/>
  <c r="D58"/>
  <c r="F58" s="1"/>
  <c r="C58"/>
  <c r="E58" s="1"/>
  <c r="G57"/>
  <c r="D57"/>
  <c r="F57" s="1"/>
  <c r="C57"/>
  <c r="E57" s="1"/>
  <c r="G56"/>
  <c r="D56"/>
  <c r="F56" s="1"/>
  <c r="C56"/>
  <c r="E56" s="1"/>
  <c r="G55"/>
  <c r="D55"/>
  <c r="F55" s="1"/>
  <c r="C55"/>
  <c r="E55" s="1"/>
  <c r="G54"/>
  <c r="D54"/>
  <c r="F54" s="1"/>
  <c r="C54"/>
  <c r="E54" s="1"/>
  <c r="G53"/>
  <c r="D53"/>
  <c r="F53" s="1"/>
  <c r="C53"/>
  <c r="E53" s="1"/>
  <c r="G52"/>
  <c r="D52"/>
  <c r="F52" s="1"/>
  <c r="C52"/>
  <c r="E52" s="1"/>
  <c r="G51"/>
  <c r="D51"/>
  <c r="F51" s="1"/>
  <c r="C51"/>
  <c r="E51" s="1"/>
  <c r="G50"/>
  <c r="D50"/>
  <c r="F50" s="1"/>
  <c r="C50"/>
  <c r="E50" s="1"/>
  <c r="G49"/>
  <c r="D49"/>
  <c r="F49" s="1"/>
  <c r="C49"/>
  <c r="E49" s="1"/>
  <c r="G48"/>
  <c r="D48"/>
  <c r="F48" s="1"/>
  <c r="C48"/>
  <c r="E48" s="1"/>
  <c r="G47"/>
  <c r="D47"/>
  <c r="F47" s="1"/>
  <c r="C47"/>
  <c r="E47" s="1"/>
  <c r="G46"/>
  <c r="D46"/>
  <c r="F46" s="1"/>
  <c r="C46"/>
  <c r="E46" s="1"/>
  <c r="G45"/>
  <c r="D45"/>
  <c r="F45" s="1"/>
  <c r="C45"/>
  <c r="E45" s="1"/>
  <c r="G44"/>
  <c r="D44"/>
  <c r="F44" s="1"/>
  <c r="C44"/>
  <c r="E44" s="1"/>
  <c r="G43"/>
  <c r="D43"/>
  <c r="F43" s="1"/>
  <c r="C43"/>
  <c r="E43" s="1"/>
  <c r="G42"/>
  <c r="D42"/>
  <c r="F42" s="1"/>
  <c r="C42"/>
  <c r="E42" s="1"/>
  <c r="G41"/>
  <c r="D41"/>
  <c r="F41" s="1"/>
  <c r="C41"/>
  <c r="E41" s="1"/>
  <c r="G40"/>
  <c r="D40"/>
  <c r="F40" s="1"/>
  <c r="C40"/>
  <c r="E40" s="1"/>
  <c r="G39"/>
  <c r="D39"/>
  <c r="F39" s="1"/>
  <c r="C39"/>
  <c r="E39" s="1"/>
  <c r="G38"/>
  <c r="D38"/>
  <c r="F38" s="1"/>
  <c r="C38"/>
  <c r="E38" s="1"/>
  <c r="G37"/>
  <c r="D37"/>
  <c r="F37" s="1"/>
  <c r="C37"/>
  <c r="E37" s="1"/>
  <c r="G36"/>
  <c r="D36"/>
  <c r="F36" s="1"/>
  <c r="C36"/>
  <c r="E36" s="1"/>
  <c r="G35"/>
  <c r="D35"/>
  <c r="F35" s="1"/>
  <c r="C35"/>
  <c r="E35" s="1"/>
  <c r="G34"/>
  <c r="D34"/>
  <c r="F34" s="1"/>
  <c r="C34"/>
  <c r="E34" s="1"/>
  <c r="G33"/>
  <c r="D33"/>
  <c r="F33" s="1"/>
  <c r="C33"/>
  <c r="E33" s="1"/>
  <c r="G32"/>
  <c r="D32"/>
  <c r="F32" s="1"/>
  <c r="C32"/>
  <c r="E32" s="1"/>
  <c r="G31"/>
  <c r="D31"/>
  <c r="F31" s="1"/>
  <c r="C31"/>
  <c r="E31" s="1"/>
  <c r="G30"/>
  <c r="D30"/>
  <c r="F30" s="1"/>
  <c r="C30"/>
  <c r="E30" s="1"/>
  <c r="G29"/>
  <c r="D29"/>
  <c r="F29" s="1"/>
  <c r="C29"/>
  <c r="E29" s="1"/>
  <c r="G28"/>
  <c r="D28"/>
  <c r="F28" s="1"/>
  <c r="C28"/>
  <c r="E28" s="1"/>
  <c r="G27"/>
  <c r="D27"/>
  <c r="F27" s="1"/>
  <c r="C27"/>
  <c r="E27" s="1"/>
  <c r="G26"/>
  <c r="D26"/>
  <c r="F26" s="1"/>
  <c r="C26"/>
  <c r="E26" s="1"/>
  <c r="G25"/>
  <c r="D25"/>
  <c r="C25"/>
  <c r="E25" l="1"/>
  <c r="F25"/>
  <c r="M26"/>
  <c r="N26"/>
  <c r="L26"/>
  <c r="Q27"/>
  <c r="O27"/>
  <c r="K27"/>
  <c r="P27"/>
  <c r="L28"/>
  <c r="M28"/>
  <c r="N28"/>
  <c r="Q29"/>
  <c r="O29"/>
  <c r="K29"/>
  <c r="P29"/>
  <c r="M30"/>
  <c r="N30"/>
  <c r="L30"/>
  <c r="P31"/>
  <c r="Q31"/>
  <c r="O31"/>
  <c r="K31"/>
  <c r="N32"/>
  <c r="L32"/>
  <c r="M32"/>
  <c r="P33"/>
  <c r="Q33"/>
  <c r="O33"/>
  <c r="K33"/>
  <c r="N34"/>
  <c r="L34"/>
  <c r="M34"/>
  <c r="P35"/>
  <c r="Q35"/>
  <c r="O35"/>
  <c r="K35"/>
  <c r="N36"/>
  <c r="L36"/>
  <c r="M36"/>
  <c r="P37"/>
  <c r="Q37"/>
  <c r="O37"/>
  <c r="K37"/>
  <c r="N38"/>
  <c r="L38"/>
  <c r="M38"/>
  <c r="P39"/>
  <c r="Q39"/>
  <c r="O39"/>
  <c r="K39"/>
  <c r="N40"/>
  <c r="L40"/>
  <c r="M40"/>
  <c r="P41"/>
  <c r="Q41"/>
  <c r="O41"/>
  <c r="K41"/>
  <c r="N42"/>
  <c r="L42"/>
  <c r="M42"/>
  <c r="P43"/>
  <c r="Q43"/>
  <c r="O43"/>
  <c r="K43"/>
  <c r="N44"/>
  <c r="L44"/>
  <c r="M44"/>
  <c r="P45"/>
  <c r="Q45"/>
  <c r="O45"/>
  <c r="K45"/>
  <c r="N46"/>
  <c r="L46"/>
  <c r="M46"/>
  <c r="P47"/>
  <c r="Q47"/>
  <c r="O47"/>
  <c r="K47"/>
  <c r="N48"/>
  <c r="L48"/>
  <c r="M48"/>
  <c r="P49"/>
  <c r="Q49"/>
  <c r="O49"/>
  <c r="K49"/>
  <c r="N50"/>
  <c r="L50"/>
  <c r="M50"/>
  <c r="P51"/>
  <c r="Q51"/>
  <c r="O51"/>
  <c r="K51"/>
  <c r="N52"/>
  <c r="L52"/>
  <c r="M52"/>
  <c r="P53"/>
  <c r="Q53"/>
  <c r="O53"/>
  <c r="K53"/>
  <c r="N54"/>
  <c r="L54"/>
  <c r="M54"/>
  <c r="P55"/>
  <c r="Q55"/>
  <c r="O55"/>
  <c r="K55"/>
  <c r="N56"/>
  <c r="L56"/>
  <c r="M56"/>
  <c r="P57"/>
  <c r="Q57"/>
  <c r="O57"/>
  <c r="K57"/>
  <c r="N58"/>
  <c r="L58"/>
  <c r="M58"/>
  <c r="P59"/>
  <c r="Q59"/>
  <c r="O59"/>
  <c r="K59"/>
  <c r="N60"/>
  <c r="L60"/>
  <c r="M60"/>
  <c r="P61"/>
  <c r="Q61"/>
  <c r="O61"/>
  <c r="K61"/>
  <c r="N62"/>
  <c r="L62"/>
  <c r="M62"/>
  <c r="P63"/>
  <c r="Q63"/>
  <c r="O63"/>
  <c r="K63"/>
  <c r="N64"/>
  <c r="L64"/>
  <c r="M64"/>
  <c r="P65"/>
  <c r="Q65"/>
  <c r="O65"/>
  <c r="K65"/>
  <c r="N66"/>
  <c r="L66"/>
  <c r="M66"/>
  <c r="Q26"/>
  <c r="O26"/>
  <c r="K26"/>
  <c r="P26"/>
  <c r="M27"/>
  <c r="N27"/>
  <c r="L27"/>
  <c r="Q28"/>
  <c r="O28"/>
  <c r="K28"/>
  <c r="P28"/>
  <c r="M29"/>
  <c r="N29"/>
  <c r="L29"/>
  <c r="Q30"/>
  <c r="O30"/>
  <c r="K30"/>
  <c r="P30"/>
  <c r="N31"/>
  <c r="L31"/>
  <c r="M31"/>
  <c r="P32"/>
  <c r="Q32"/>
  <c r="O32"/>
  <c r="K32"/>
  <c r="N33"/>
  <c r="L33"/>
  <c r="M33"/>
  <c r="P34"/>
  <c r="Q34"/>
  <c r="O34"/>
  <c r="K34"/>
  <c r="N35"/>
  <c r="L35"/>
  <c r="M35"/>
  <c r="P36"/>
  <c r="Q36"/>
  <c r="O36"/>
  <c r="K36"/>
  <c r="N37"/>
  <c r="L37"/>
  <c r="M37"/>
  <c r="P38"/>
  <c r="Q38"/>
  <c r="O38"/>
  <c r="K38"/>
  <c r="N39"/>
  <c r="L39"/>
  <c r="M39"/>
  <c r="P40"/>
  <c r="Q40"/>
  <c r="O40"/>
  <c r="K40"/>
  <c r="N41"/>
  <c r="L41"/>
  <c r="M41"/>
  <c r="P42"/>
  <c r="Q42"/>
  <c r="O42"/>
  <c r="K42"/>
  <c r="N43"/>
  <c r="L43"/>
  <c r="M43"/>
  <c r="P44"/>
  <c r="Q44"/>
  <c r="O44"/>
  <c r="K44"/>
  <c r="N45"/>
  <c r="L45"/>
  <c r="M45"/>
  <c r="P46"/>
  <c r="Q46"/>
  <c r="O46"/>
  <c r="K46"/>
  <c r="N47"/>
  <c r="L47"/>
  <c r="M47"/>
  <c r="P48"/>
  <c r="Q48"/>
  <c r="O48"/>
  <c r="K48"/>
  <c r="N49"/>
  <c r="L49"/>
  <c r="M49"/>
  <c r="P50"/>
  <c r="Q50"/>
  <c r="O50"/>
  <c r="K50"/>
  <c r="N51"/>
  <c r="L51"/>
  <c r="M51"/>
  <c r="P52"/>
  <c r="Q52"/>
  <c r="O52"/>
  <c r="K52"/>
  <c r="N53"/>
  <c r="L53"/>
  <c r="M53"/>
  <c r="P54"/>
  <c r="Q54"/>
  <c r="O54"/>
  <c r="K54"/>
  <c r="N55"/>
  <c r="L55"/>
  <c r="M55"/>
  <c r="P56"/>
  <c r="Q56"/>
  <c r="O56"/>
  <c r="K56"/>
  <c r="N57"/>
  <c r="L57"/>
  <c r="M57"/>
  <c r="P58"/>
  <c r="Q58"/>
  <c r="O58"/>
  <c r="K58"/>
  <c r="N59"/>
  <c r="L59"/>
  <c r="M59"/>
  <c r="P60"/>
  <c r="Q60"/>
  <c r="O60"/>
  <c r="K60"/>
  <c r="N61"/>
  <c r="L61"/>
  <c r="M61"/>
  <c r="P62"/>
  <c r="Q62"/>
  <c r="O62"/>
  <c r="K62"/>
  <c r="N63"/>
  <c r="L63"/>
  <c r="M63"/>
  <c r="P64"/>
  <c r="Q64"/>
  <c r="O64"/>
  <c r="K64"/>
  <c r="N65"/>
  <c r="L65"/>
  <c r="M65"/>
  <c r="P66"/>
  <c r="Q66"/>
  <c r="O66"/>
  <c r="K66"/>
  <c r="G24"/>
  <c r="D24"/>
  <c r="C24"/>
  <c r="E24" l="1"/>
  <c r="F24"/>
  <c r="N25"/>
  <c r="L25"/>
  <c r="M25"/>
  <c r="P25"/>
  <c r="Q25"/>
  <c r="O25"/>
  <c r="K25"/>
  <c r="G23"/>
  <c r="D23"/>
  <c r="C23"/>
  <c r="E23" l="1"/>
  <c r="F23"/>
  <c r="M24"/>
  <c r="N24"/>
  <c r="L24"/>
  <c r="Q24"/>
  <c r="O24"/>
  <c r="K24"/>
  <c r="P24"/>
  <c r="G22"/>
  <c r="D22"/>
  <c r="C22"/>
  <c r="E22" l="1"/>
  <c r="F22"/>
  <c r="N23"/>
  <c r="L23"/>
  <c r="M23"/>
  <c r="P23"/>
  <c r="Q23"/>
  <c r="O23"/>
  <c r="K23"/>
  <c r="G21"/>
  <c r="D21"/>
  <c r="C21"/>
  <c r="E21" l="1"/>
  <c r="F21"/>
  <c r="M22"/>
  <c r="N22"/>
  <c r="L22"/>
  <c r="Q22"/>
  <c r="O22"/>
  <c r="P22"/>
  <c r="K22"/>
  <c r="G20"/>
  <c r="D20"/>
  <c r="C20"/>
  <c r="E20" l="1"/>
  <c r="F20"/>
  <c r="N21"/>
  <c r="L21"/>
  <c r="M21"/>
  <c r="P21"/>
  <c r="Q21"/>
  <c r="O21"/>
  <c r="K21"/>
  <c r="G19"/>
  <c r="D19"/>
  <c r="C19"/>
  <c r="E19" l="1"/>
  <c r="F19"/>
  <c r="N20"/>
  <c r="L20"/>
  <c r="M20"/>
  <c r="P20"/>
  <c r="Q20"/>
  <c r="O20"/>
  <c r="K20"/>
  <c r="G18"/>
  <c r="D18"/>
  <c r="C18"/>
  <c r="E18" l="1"/>
  <c r="F18"/>
  <c r="N19"/>
  <c r="L19"/>
  <c r="M19"/>
  <c r="P19"/>
  <c r="Q19"/>
  <c r="O19"/>
  <c r="K19"/>
  <c r="G17"/>
  <c r="D17"/>
  <c r="C17"/>
  <c r="E17" l="1"/>
  <c r="F17"/>
  <c r="N18"/>
  <c r="L18"/>
  <c r="M18"/>
  <c r="P18"/>
  <c r="Q18"/>
  <c r="O18"/>
  <c r="K18"/>
  <c r="G16"/>
  <c r="D16"/>
  <c r="C16"/>
  <c r="E16" l="1"/>
  <c r="F16"/>
  <c r="N17"/>
  <c r="L17"/>
  <c r="M17"/>
  <c r="P17"/>
  <c r="Q17"/>
  <c r="O17"/>
  <c r="K17"/>
  <c r="G15"/>
  <c r="D15"/>
  <c r="C15"/>
  <c r="E15" l="1"/>
  <c r="F15"/>
  <c r="N16"/>
  <c r="L16"/>
  <c r="M16"/>
  <c r="P16"/>
  <c r="Q16"/>
  <c r="O16"/>
  <c r="K16"/>
  <c r="G14"/>
  <c r="D14"/>
  <c r="C14"/>
  <c r="E14" l="1"/>
  <c r="F14"/>
  <c r="N15"/>
  <c r="L15"/>
  <c r="M15"/>
  <c r="P15"/>
  <c r="Q15"/>
  <c r="O15"/>
  <c r="K15"/>
  <c r="G13"/>
  <c r="D13"/>
  <c r="C13"/>
  <c r="E13" l="1"/>
  <c r="F13"/>
  <c r="N14"/>
  <c r="L14"/>
  <c r="M14"/>
  <c r="P14"/>
  <c r="Q14"/>
  <c r="O14"/>
  <c r="K14"/>
  <c r="G12"/>
  <c r="D12"/>
  <c r="C12"/>
  <c r="E12" l="1"/>
  <c r="F12"/>
  <c r="N13"/>
  <c r="L13"/>
  <c r="M13"/>
  <c r="P13"/>
  <c r="Q13"/>
  <c r="O13"/>
  <c r="K13"/>
  <c r="G11"/>
  <c r="D11"/>
  <c r="C11"/>
  <c r="E11" l="1"/>
  <c r="F11"/>
  <c r="N12"/>
  <c r="L12"/>
  <c r="M12"/>
  <c r="P12"/>
  <c r="Q12"/>
  <c r="O12"/>
  <c r="K12"/>
  <c r="G10"/>
  <c r="D10"/>
  <c r="C10"/>
  <c r="E10" l="1"/>
  <c r="F10"/>
  <c r="N11"/>
  <c r="L11"/>
  <c r="M11"/>
  <c r="P11"/>
  <c r="Q11"/>
  <c r="O11"/>
  <c r="K11"/>
  <c r="G9"/>
  <c r="D9"/>
  <c r="C9"/>
  <c r="E9" l="1"/>
  <c r="F9"/>
  <c r="N10"/>
  <c r="L10"/>
  <c r="M10"/>
  <c r="P10"/>
  <c r="Q10"/>
  <c r="O10"/>
  <c r="K10"/>
  <c r="G8"/>
  <c r="D8"/>
  <c r="C8"/>
  <c r="E8" l="1"/>
  <c r="F8"/>
  <c r="N9"/>
  <c r="L9"/>
  <c r="M9"/>
  <c r="P9"/>
  <c r="Q9"/>
  <c r="O9"/>
  <c r="K9"/>
  <c r="G7"/>
  <c r="D7"/>
  <c r="C7"/>
  <c r="E7" l="1"/>
  <c r="F7"/>
  <c r="N8"/>
  <c r="L8"/>
  <c r="M8"/>
  <c r="P8"/>
  <c r="Q8"/>
  <c r="O8"/>
  <c r="K8"/>
  <c r="G6"/>
  <c r="D6"/>
  <c r="C6"/>
  <c r="E6" l="1"/>
  <c r="F6"/>
  <c r="M7"/>
  <c r="N7"/>
  <c r="L7"/>
  <c r="Q7"/>
  <c r="O7"/>
  <c r="K7"/>
  <c r="P7"/>
  <c r="G5"/>
  <c r="D5"/>
  <c r="C5"/>
  <c r="E5" l="1"/>
  <c r="F5"/>
  <c r="N6"/>
  <c r="L6"/>
  <c r="M6"/>
  <c r="P6"/>
  <c r="Q6"/>
  <c r="O6"/>
  <c r="K6"/>
  <c r="G4"/>
  <c r="D4"/>
  <c r="C4"/>
  <c r="E4" l="1"/>
  <c r="F4"/>
  <c r="N5"/>
  <c r="L5"/>
  <c r="M5"/>
  <c r="Q5"/>
  <c r="P5"/>
  <c r="O5"/>
  <c r="K5"/>
  <c r="G3"/>
  <c r="D3"/>
  <c r="C3"/>
  <c r="J2"/>
  <c r="J1"/>
  <c r="E3" l="1"/>
  <c r="F3"/>
  <c r="N4"/>
  <c r="L4"/>
  <c r="M4"/>
  <c r="P4"/>
  <c r="Q4"/>
  <c r="O4"/>
  <c r="K4"/>
  <c r="H1"/>
  <c r="F1"/>
  <c r="G66" i="126"/>
  <c r="D66"/>
  <c r="F66" s="1"/>
  <c r="C66"/>
  <c r="E66" s="1"/>
  <c r="G65"/>
  <c r="D65"/>
  <c r="F65" s="1"/>
  <c r="C65"/>
  <c r="E65" s="1"/>
  <c r="G64"/>
  <c r="D64"/>
  <c r="F64" s="1"/>
  <c r="C64"/>
  <c r="E64" s="1"/>
  <c r="G63"/>
  <c r="D63"/>
  <c r="F63" s="1"/>
  <c r="C63"/>
  <c r="E63" s="1"/>
  <c r="G62"/>
  <c r="D62"/>
  <c r="F62" s="1"/>
  <c r="C62"/>
  <c r="E62" s="1"/>
  <c r="G61"/>
  <c r="D61"/>
  <c r="F61" s="1"/>
  <c r="C61"/>
  <c r="E61" s="1"/>
  <c r="G60"/>
  <c r="D60"/>
  <c r="F60" s="1"/>
  <c r="C60"/>
  <c r="E60" s="1"/>
  <c r="G59"/>
  <c r="D59"/>
  <c r="F59" s="1"/>
  <c r="C59"/>
  <c r="E59" s="1"/>
  <c r="G58"/>
  <c r="D58"/>
  <c r="F58" s="1"/>
  <c r="C58"/>
  <c r="E58" s="1"/>
  <c r="G57"/>
  <c r="D57"/>
  <c r="F57" s="1"/>
  <c r="C57"/>
  <c r="E57" s="1"/>
  <c r="G56"/>
  <c r="D56"/>
  <c r="F56" s="1"/>
  <c r="C56"/>
  <c r="E56" s="1"/>
  <c r="G55"/>
  <c r="D55"/>
  <c r="F55" s="1"/>
  <c r="C55"/>
  <c r="E55" s="1"/>
  <c r="G54"/>
  <c r="D54"/>
  <c r="F54" s="1"/>
  <c r="C54"/>
  <c r="E54" s="1"/>
  <c r="G53"/>
  <c r="D53"/>
  <c r="F53" s="1"/>
  <c r="C53"/>
  <c r="E53" s="1"/>
  <c r="G52"/>
  <c r="D52"/>
  <c r="F52" s="1"/>
  <c r="C52"/>
  <c r="E52" s="1"/>
  <c r="G51"/>
  <c r="D51"/>
  <c r="F51" s="1"/>
  <c r="C51"/>
  <c r="E51" s="1"/>
  <c r="G50"/>
  <c r="D50"/>
  <c r="F50" s="1"/>
  <c r="C50"/>
  <c r="E50" s="1"/>
  <c r="G49"/>
  <c r="D49"/>
  <c r="F49" s="1"/>
  <c r="C49"/>
  <c r="E49" s="1"/>
  <c r="G48"/>
  <c r="D48"/>
  <c r="F48" s="1"/>
  <c r="C48"/>
  <c r="E48" s="1"/>
  <c r="G47"/>
  <c r="D47"/>
  <c r="F47" s="1"/>
  <c r="C47"/>
  <c r="E47" s="1"/>
  <c r="G46"/>
  <c r="D46"/>
  <c r="F46" s="1"/>
  <c r="C46"/>
  <c r="E46" s="1"/>
  <c r="G45"/>
  <c r="D45"/>
  <c r="F45" s="1"/>
  <c r="C45"/>
  <c r="E45" s="1"/>
  <c r="G44"/>
  <c r="D44"/>
  <c r="F44" s="1"/>
  <c r="C44"/>
  <c r="E44" s="1"/>
  <c r="G43"/>
  <c r="D43"/>
  <c r="F43" s="1"/>
  <c r="C43"/>
  <c r="E43" s="1"/>
  <c r="G42"/>
  <c r="D42"/>
  <c r="F42" s="1"/>
  <c r="C42"/>
  <c r="E42" s="1"/>
  <c r="G41"/>
  <c r="D41"/>
  <c r="F41" s="1"/>
  <c r="C41"/>
  <c r="E41" s="1"/>
  <c r="G40"/>
  <c r="D40"/>
  <c r="F40" s="1"/>
  <c r="C40"/>
  <c r="E40" s="1"/>
  <c r="G39"/>
  <c r="D39"/>
  <c r="F39" s="1"/>
  <c r="C39"/>
  <c r="E39" s="1"/>
  <c r="G38"/>
  <c r="D38"/>
  <c r="F38" s="1"/>
  <c r="C38"/>
  <c r="E38" s="1"/>
  <c r="G37"/>
  <c r="D37"/>
  <c r="F37" s="1"/>
  <c r="C37"/>
  <c r="E37" s="1"/>
  <c r="G36"/>
  <c r="D36"/>
  <c r="F36" s="1"/>
  <c r="C36"/>
  <c r="E36" s="1"/>
  <c r="G35"/>
  <c r="D35"/>
  <c r="F35" s="1"/>
  <c r="C35"/>
  <c r="E35" s="1"/>
  <c r="G34"/>
  <c r="D34"/>
  <c r="F34" s="1"/>
  <c r="C34"/>
  <c r="E34" s="1"/>
  <c r="G33"/>
  <c r="D33"/>
  <c r="F33" s="1"/>
  <c r="C33"/>
  <c r="E33" s="1"/>
  <c r="G32"/>
  <c r="D32"/>
  <c r="F32" s="1"/>
  <c r="C32"/>
  <c r="E32" s="1"/>
  <c r="G31"/>
  <c r="D31"/>
  <c r="F31" s="1"/>
  <c r="C31"/>
  <c r="E31" s="1"/>
  <c r="G30"/>
  <c r="D30"/>
  <c r="F30" s="1"/>
  <c r="C30"/>
  <c r="E30" s="1"/>
  <c r="G29"/>
  <c r="D29"/>
  <c r="F29" s="1"/>
  <c r="C29"/>
  <c r="E29" s="1"/>
  <c r="G28"/>
  <c r="D28"/>
  <c r="F28" s="1"/>
  <c r="C28"/>
  <c r="E28" s="1"/>
  <c r="G27"/>
  <c r="D27"/>
  <c r="F27" s="1"/>
  <c r="C27"/>
  <c r="E27" s="1"/>
  <c r="G26"/>
  <c r="D26"/>
  <c r="F26" s="1"/>
  <c r="C26"/>
  <c r="E26" s="1"/>
  <c r="G25"/>
  <c r="D25"/>
  <c r="C25"/>
  <c r="N3" i="127" l="1"/>
  <c r="L3"/>
  <c r="M3"/>
  <c r="P3"/>
  <c r="Q3"/>
  <c r="O3"/>
  <c r="K3"/>
  <c r="E25" i="126"/>
  <c r="F25"/>
  <c r="M26"/>
  <c r="N26"/>
  <c r="L26"/>
  <c r="P27"/>
  <c r="Q27"/>
  <c r="O27"/>
  <c r="K27"/>
  <c r="N28"/>
  <c r="M28"/>
  <c r="L28"/>
  <c r="Q29"/>
  <c r="O29"/>
  <c r="K29"/>
  <c r="P29"/>
  <c r="L30"/>
  <c r="M30"/>
  <c r="N30"/>
  <c r="P31"/>
  <c r="Q31"/>
  <c r="O31"/>
  <c r="K31"/>
  <c r="N32"/>
  <c r="L32"/>
  <c r="M32"/>
  <c r="P33"/>
  <c r="Q33"/>
  <c r="O33"/>
  <c r="K33"/>
  <c r="N34"/>
  <c r="L34"/>
  <c r="M34"/>
  <c r="P35"/>
  <c r="Q35"/>
  <c r="O35"/>
  <c r="K35"/>
  <c r="N36"/>
  <c r="L36"/>
  <c r="M36"/>
  <c r="P37"/>
  <c r="Q37"/>
  <c r="O37"/>
  <c r="K37"/>
  <c r="N38"/>
  <c r="L38"/>
  <c r="M38"/>
  <c r="P39"/>
  <c r="Q39"/>
  <c r="O39"/>
  <c r="K39"/>
  <c r="N40"/>
  <c r="L40"/>
  <c r="M40"/>
  <c r="P41"/>
  <c r="Q41"/>
  <c r="O41"/>
  <c r="K41"/>
  <c r="N42"/>
  <c r="L42"/>
  <c r="M42"/>
  <c r="P43"/>
  <c r="Q43"/>
  <c r="O43"/>
  <c r="K43"/>
  <c r="N44"/>
  <c r="L44"/>
  <c r="M44"/>
  <c r="P45"/>
  <c r="Q45"/>
  <c r="O45"/>
  <c r="K45"/>
  <c r="N46"/>
  <c r="L46"/>
  <c r="M46"/>
  <c r="P47"/>
  <c r="Q47"/>
  <c r="O47"/>
  <c r="K47"/>
  <c r="N48"/>
  <c r="L48"/>
  <c r="M48"/>
  <c r="P49"/>
  <c r="Q49"/>
  <c r="O49"/>
  <c r="K49"/>
  <c r="N50"/>
  <c r="L50"/>
  <c r="M50"/>
  <c r="P51"/>
  <c r="Q51"/>
  <c r="O51"/>
  <c r="K51"/>
  <c r="N52"/>
  <c r="L52"/>
  <c r="M52"/>
  <c r="P53"/>
  <c r="Q53"/>
  <c r="O53"/>
  <c r="K53"/>
  <c r="N54"/>
  <c r="L54"/>
  <c r="M54"/>
  <c r="P55"/>
  <c r="Q55"/>
  <c r="O55"/>
  <c r="K55"/>
  <c r="N56"/>
  <c r="L56"/>
  <c r="M56"/>
  <c r="P57"/>
  <c r="Q57"/>
  <c r="O57"/>
  <c r="K57"/>
  <c r="N58"/>
  <c r="L58"/>
  <c r="M58"/>
  <c r="P59"/>
  <c r="Q59"/>
  <c r="O59"/>
  <c r="K59"/>
  <c r="N60"/>
  <c r="L60"/>
  <c r="M60"/>
  <c r="P61"/>
  <c r="Q61"/>
  <c r="O61"/>
  <c r="K61"/>
  <c r="N62"/>
  <c r="L62"/>
  <c r="M62"/>
  <c r="P63"/>
  <c r="Q63"/>
  <c r="O63"/>
  <c r="K63"/>
  <c r="N64"/>
  <c r="L64"/>
  <c r="M64"/>
  <c r="P65"/>
  <c r="Q65"/>
  <c r="O65"/>
  <c r="K65"/>
  <c r="N66"/>
  <c r="L66"/>
  <c r="M66"/>
  <c r="Q26"/>
  <c r="O26"/>
  <c r="K26"/>
  <c r="P26"/>
  <c r="L27"/>
  <c r="M27"/>
  <c r="N27"/>
  <c r="P28"/>
  <c r="Q28"/>
  <c r="O28"/>
  <c r="K28"/>
  <c r="M29"/>
  <c r="N29"/>
  <c r="L29"/>
  <c r="P30"/>
  <c r="Q30"/>
  <c r="O30"/>
  <c r="K30"/>
  <c r="N31"/>
  <c r="L31"/>
  <c r="M31"/>
  <c r="P32"/>
  <c r="Q32"/>
  <c r="O32"/>
  <c r="K32"/>
  <c r="N33"/>
  <c r="L33"/>
  <c r="M33"/>
  <c r="P34"/>
  <c r="Q34"/>
  <c r="O34"/>
  <c r="K34"/>
  <c r="N35"/>
  <c r="L35"/>
  <c r="M35"/>
  <c r="P36"/>
  <c r="Q36"/>
  <c r="O36"/>
  <c r="K36"/>
  <c r="N37"/>
  <c r="L37"/>
  <c r="M37"/>
  <c r="P38"/>
  <c r="Q38"/>
  <c r="O38"/>
  <c r="K38"/>
  <c r="N39"/>
  <c r="L39"/>
  <c r="M39"/>
  <c r="P40"/>
  <c r="Q40"/>
  <c r="O40"/>
  <c r="K40"/>
  <c r="N41"/>
  <c r="L41"/>
  <c r="M41"/>
  <c r="P42"/>
  <c r="Q42"/>
  <c r="O42"/>
  <c r="K42"/>
  <c r="N43"/>
  <c r="L43"/>
  <c r="M43"/>
  <c r="P44"/>
  <c r="Q44"/>
  <c r="O44"/>
  <c r="K44"/>
  <c r="N45"/>
  <c r="L45"/>
  <c r="M45"/>
  <c r="P46"/>
  <c r="Q46"/>
  <c r="O46"/>
  <c r="K46"/>
  <c r="N47"/>
  <c r="L47"/>
  <c r="M47"/>
  <c r="P48"/>
  <c r="Q48"/>
  <c r="O48"/>
  <c r="K48"/>
  <c r="N49"/>
  <c r="L49"/>
  <c r="M49"/>
  <c r="P50"/>
  <c r="Q50"/>
  <c r="O50"/>
  <c r="K50"/>
  <c r="N51"/>
  <c r="L51"/>
  <c r="M51"/>
  <c r="P52"/>
  <c r="Q52"/>
  <c r="O52"/>
  <c r="K52"/>
  <c r="N53"/>
  <c r="L53"/>
  <c r="M53"/>
  <c r="P54"/>
  <c r="Q54"/>
  <c r="O54"/>
  <c r="K54"/>
  <c r="N55"/>
  <c r="L55"/>
  <c r="M55"/>
  <c r="P56"/>
  <c r="Q56"/>
  <c r="O56"/>
  <c r="K56"/>
  <c r="N57"/>
  <c r="L57"/>
  <c r="M57"/>
  <c r="P58"/>
  <c r="Q58"/>
  <c r="O58"/>
  <c r="K58"/>
  <c r="N59"/>
  <c r="L59"/>
  <c r="M59"/>
  <c r="P60"/>
  <c r="Q60"/>
  <c r="O60"/>
  <c r="K60"/>
  <c r="N61"/>
  <c r="L61"/>
  <c r="M61"/>
  <c r="P62"/>
  <c r="Q62"/>
  <c r="O62"/>
  <c r="K62"/>
  <c r="N63"/>
  <c r="L63"/>
  <c r="M63"/>
  <c r="P64"/>
  <c r="Q64"/>
  <c r="O64"/>
  <c r="K64"/>
  <c r="N65"/>
  <c r="L65"/>
  <c r="M65"/>
  <c r="P66"/>
  <c r="Q66"/>
  <c r="O66"/>
  <c r="K66"/>
  <c r="G24"/>
  <c r="D24"/>
  <c r="C24"/>
  <c r="E24" l="1"/>
  <c r="F24"/>
  <c r="N25"/>
  <c r="M25"/>
  <c r="L25"/>
  <c r="P25"/>
  <c r="Q25"/>
  <c r="O25"/>
  <c r="K25"/>
  <c r="G23"/>
  <c r="D23"/>
  <c r="C23"/>
  <c r="E23" l="1"/>
  <c r="F23"/>
  <c r="M24"/>
  <c r="N24"/>
  <c r="L24"/>
  <c r="Q24"/>
  <c r="O24"/>
  <c r="K24"/>
  <c r="P24"/>
  <c r="G22"/>
  <c r="D22"/>
  <c r="C22"/>
  <c r="E22" l="1"/>
  <c r="F22"/>
  <c r="N23"/>
  <c r="L23"/>
  <c r="M23"/>
  <c r="P23"/>
  <c r="Q23"/>
  <c r="O23"/>
  <c r="K23"/>
  <c r="G21"/>
  <c r="D21"/>
  <c r="C21"/>
  <c r="E21" l="1"/>
  <c r="F21"/>
  <c r="M22"/>
  <c r="N22"/>
  <c r="L22"/>
  <c r="Q22"/>
  <c r="O22"/>
  <c r="K22"/>
  <c r="P22"/>
  <c r="G20"/>
  <c r="D20"/>
  <c r="C20"/>
  <c r="E20" l="1"/>
  <c r="F20"/>
  <c r="N21"/>
  <c r="L21"/>
  <c r="M21"/>
  <c r="P21"/>
  <c r="Q21"/>
  <c r="O21"/>
  <c r="K21"/>
  <c r="G19"/>
  <c r="D19"/>
  <c r="C19"/>
  <c r="E19" l="1"/>
  <c r="F19"/>
  <c r="N20"/>
  <c r="L20"/>
  <c r="M20"/>
  <c r="P20"/>
  <c r="Q20"/>
  <c r="O20"/>
  <c r="K20"/>
  <c r="G18"/>
  <c r="D18"/>
  <c r="C18"/>
  <c r="E18" l="1"/>
  <c r="F18"/>
  <c r="N19"/>
  <c r="L19"/>
  <c r="M19"/>
  <c r="P19"/>
  <c r="Q19"/>
  <c r="O19"/>
  <c r="K19"/>
  <c r="G17"/>
  <c r="D17"/>
  <c r="C17"/>
  <c r="E17" l="1"/>
  <c r="F17"/>
  <c r="N18"/>
  <c r="L18"/>
  <c r="M18"/>
  <c r="P18"/>
  <c r="Q18"/>
  <c r="O18"/>
  <c r="K18"/>
  <c r="G16"/>
  <c r="D16"/>
  <c r="C16"/>
  <c r="E16" l="1"/>
  <c r="F16"/>
  <c r="N17"/>
  <c r="L17"/>
  <c r="M17"/>
  <c r="P17"/>
  <c r="Q17"/>
  <c r="O17"/>
  <c r="K17"/>
  <c r="G15"/>
  <c r="D15"/>
  <c r="C15"/>
  <c r="E15" l="1"/>
  <c r="F15"/>
  <c r="N16"/>
  <c r="L16"/>
  <c r="M16"/>
  <c r="P16"/>
  <c r="Q16"/>
  <c r="O16"/>
  <c r="K16"/>
  <c r="G14"/>
  <c r="D14"/>
  <c r="C14"/>
  <c r="E14" l="1"/>
  <c r="F14"/>
  <c r="N15"/>
  <c r="L15"/>
  <c r="M15"/>
  <c r="P15"/>
  <c r="Q15"/>
  <c r="O15"/>
  <c r="K15"/>
  <c r="G13"/>
  <c r="D13"/>
  <c r="C13"/>
  <c r="E13" l="1"/>
  <c r="F13"/>
  <c r="N14"/>
  <c r="L14"/>
  <c r="M14"/>
  <c r="P14"/>
  <c r="Q14"/>
  <c r="O14"/>
  <c r="K14"/>
  <c r="G12"/>
  <c r="D12"/>
  <c r="C12"/>
  <c r="E12" l="1"/>
  <c r="F12"/>
  <c r="N13"/>
  <c r="L13"/>
  <c r="M13"/>
  <c r="P13"/>
  <c r="Q13"/>
  <c r="O13"/>
  <c r="K13"/>
  <c r="G11"/>
  <c r="D11"/>
  <c r="C11"/>
  <c r="E11" l="1"/>
  <c r="F11"/>
  <c r="N12"/>
  <c r="L12"/>
  <c r="M12"/>
  <c r="P12"/>
  <c r="Q12"/>
  <c r="O12"/>
  <c r="K12"/>
  <c r="G10"/>
  <c r="D10"/>
  <c r="C10"/>
  <c r="E10" l="1"/>
  <c r="F10"/>
  <c r="N11"/>
  <c r="L11"/>
  <c r="M11"/>
  <c r="P11"/>
  <c r="Q11"/>
  <c r="O11"/>
  <c r="K11"/>
  <c r="G9"/>
  <c r="D9"/>
  <c r="C9"/>
  <c r="E9" l="1"/>
  <c r="F9"/>
  <c r="M10"/>
  <c r="N10"/>
  <c r="L10"/>
  <c r="P10"/>
  <c r="Q10"/>
  <c r="O10"/>
  <c r="K10"/>
  <c r="G8"/>
  <c r="D8"/>
  <c r="C8"/>
  <c r="E8" l="1"/>
  <c r="F8"/>
  <c r="N9"/>
  <c r="L9"/>
  <c r="M9"/>
  <c r="P9"/>
  <c r="Q9"/>
  <c r="O9"/>
  <c r="K9"/>
  <c r="G7"/>
  <c r="D7"/>
  <c r="C7"/>
  <c r="E7" l="1"/>
  <c r="F7"/>
  <c r="N8"/>
  <c r="L8"/>
  <c r="M8"/>
  <c r="P8"/>
  <c r="Q8"/>
  <c r="O8"/>
  <c r="K8"/>
  <c r="G6"/>
  <c r="D6"/>
  <c r="C6"/>
  <c r="E6" l="1"/>
  <c r="F6"/>
  <c r="N7"/>
  <c r="L7"/>
  <c r="M7"/>
  <c r="P7"/>
  <c r="Q7"/>
  <c r="O7"/>
  <c r="K7"/>
  <c r="G5"/>
  <c r="D5"/>
  <c r="C5"/>
  <c r="E5" l="1"/>
  <c r="F5"/>
  <c r="N6"/>
  <c r="L6"/>
  <c r="M6"/>
  <c r="P6"/>
  <c r="Q6"/>
  <c r="O6"/>
  <c r="K6"/>
  <c r="G4"/>
  <c r="D4"/>
  <c r="C4"/>
  <c r="E4" l="1"/>
  <c r="F4"/>
  <c r="N5"/>
  <c r="L5"/>
  <c r="M5"/>
  <c r="P5"/>
  <c r="Q5"/>
  <c r="O5"/>
  <c r="K5"/>
  <c r="G3"/>
  <c r="D3"/>
  <c r="C3"/>
  <c r="J2"/>
  <c r="J1"/>
  <c r="E3" l="1"/>
  <c r="F3"/>
  <c r="N4"/>
  <c r="L4"/>
  <c r="M4"/>
  <c r="P4"/>
  <c r="Q4"/>
  <c r="O4"/>
  <c r="K4"/>
  <c r="H1"/>
  <c r="F1"/>
  <c r="G66" i="125"/>
  <c r="D66"/>
  <c r="F66" s="1"/>
  <c r="C66"/>
  <c r="E66" s="1"/>
  <c r="G65"/>
  <c r="D65"/>
  <c r="F65" s="1"/>
  <c r="C65"/>
  <c r="E65" s="1"/>
  <c r="G64"/>
  <c r="D64"/>
  <c r="F64" s="1"/>
  <c r="C64"/>
  <c r="E64" s="1"/>
  <c r="G63"/>
  <c r="D63"/>
  <c r="F63" s="1"/>
  <c r="C63"/>
  <c r="E63" s="1"/>
  <c r="G62"/>
  <c r="D62"/>
  <c r="F62" s="1"/>
  <c r="C62"/>
  <c r="E62" s="1"/>
  <c r="G61"/>
  <c r="D61"/>
  <c r="F61" s="1"/>
  <c r="C61"/>
  <c r="E61" s="1"/>
  <c r="G60"/>
  <c r="D60"/>
  <c r="F60" s="1"/>
  <c r="C60"/>
  <c r="E60" s="1"/>
  <c r="G59"/>
  <c r="D59"/>
  <c r="F59" s="1"/>
  <c r="C59"/>
  <c r="E59" s="1"/>
  <c r="G58"/>
  <c r="D58"/>
  <c r="F58" s="1"/>
  <c r="C58"/>
  <c r="E58" s="1"/>
  <c r="G57"/>
  <c r="D57"/>
  <c r="F57" s="1"/>
  <c r="C57"/>
  <c r="E57" s="1"/>
  <c r="G56"/>
  <c r="D56"/>
  <c r="F56" s="1"/>
  <c r="C56"/>
  <c r="E56" s="1"/>
  <c r="G55"/>
  <c r="D55"/>
  <c r="F55" s="1"/>
  <c r="C55"/>
  <c r="E55" s="1"/>
  <c r="G54"/>
  <c r="D54"/>
  <c r="F54" s="1"/>
  <c r="C54"/>
  <c r="E54" s="1"/>
  <c r="G53"/>
  <c r="D53"/>
  <c r="F53" s="1"/>
  <c r="C53"/>
  <c r="E53" s="1"/>
  <c r="G52"/>
  <c r="D52"/>
  <c r="F52" s="1"/>
  <c r="C52"/>
  <c r="E52" s="1"/>
  <c r="G51"/>
  <c r="D51"/>
  <c r="F51" s="1"/>
  <c r="C51"/>
  <c r="E51" s="1"/>
  <c r="G50"/>
  <c r="D50"/>
  <c r="F50" s="1"/>
  <c r="C50"/>
  <c r="E50" s="1"/>
  <c r="G49"/>
  <c r="D49"/>
  <c r="F49" s="1"/>
  <c r="C49"/>
  <c r="E49" s="1"/>
  <c r="G48"/>
  <c r="D48"/>
  <c r="F48" s="1"/>
  <c r="C48"/>
  <c r="E48" s="1"/>
  <c r="G47"/>
  <c r="D47"/>
  <c r="F47" s="1"/>
  <c r="C47"/>
  <c r="E47" s="1"/>
  <c r="G46"/>
  <c r="D46"/>
  <c r="F46" s="1"/>
  <c r="C46"/>
  <c r="E46" s="1"/>
  <c r="G45"/>
  <c r="D45"/>
  <c r="F45" s="1"/>
  <c r="C45"/>
  <c r="E45" s="1"/>
  <c r="G44"/>
  <c r="D44"/>
  <c r="F44" s="1"/>
  <c r="C44"/>
  <c r="E44" s="1"/>
  <c r="G43"/>
  <c r="D43"/>
  <c r="F43" s="1"/>
  <c r="C43"/>
  <c r="E43" s="1"/>
  <c r="G42"/>
  <c r="D42"/>
  <c r="F42" s="1"/>
  <c r="C42"/>
  <c r="E42" s="1"/>
  <c r="G41"/>
  <c r="D41"/>
  <c r="F41" s="1"/>
  <c r="C41"/>
  <c r="E41" s="1"/>
  <c r="G40"/>
  <c r="D40"/>
  <c r="F40" s="1"/>
  <c r="C40"/>
  <c r="E40" s="1"/>
  <c r="G39"/>
  <c r="D39"/>
  <c r="F39" s="1"/>
  <c r="C39"/>
  <c r="E39" s="1"/>
  <c r="G38"/>
  <c r="D38"/>
  <c r="F38" s="1"/>
  <c r="C38"/>
  <c r="E38" s="1"/>
  <c r="G37"/>
  <c r="D37"/>
  <c r="F37" s="1"/>
  <c r="C37"/>
  <c r="E37" s="1"/>
  <c r="G36"/>
  <c r="D36"/>
  <c r="F36" s="1"/>
  <c r="C36"/>
  <c r="E36" s="1"/>
  <c r="G35"/>
  <c r="D35"/>
  <c r="F35" s="1"/>
  <c r="C35"/>
  <c r="E35" s="1"/>
  <c r="G34"/>
  <c r="D34"/>
  <c r="F34" s="1"/>
  <c r="C34"/>
  <c r="E34" s="1"/>
  <c r="G33"/>
  <c r="D33"/>
  <c r="F33" s="1"/>
  <c r="C33"/>
  <c r="E33" s="1"/>
  <c r="G32"/>
  <c r="D32"/>
  <c r="F32" s="1"/>
  <c r="C32"/>
  <c r="E32" s="1"/>
  <c r="G31"/>
  <c r="D31"/>
  <c r="F31" s="1"/>
  <c r="C31"/>
  <c r="E31" s="1"/>
  <c r="G30"/>
  <c r="D30"/>
  <c r="F30" s="1"/>
  <c r="C30"/>
  <c r="E30" s="1"/>
  <c r="G29"/>
  <c r="D29"/>
  <c r="F29" s="1"/>
  <c r="C29"/>
  <c r="E29" s="1"/>
  <c r="G28"/>
  <c r="D28"/>
  <c r="F28" s="1"/>
  <c r="C28"/>
  <c r="E28" s="1"/>
  <c r="G27"/>
  <c r="D27"/>
  <c r="F27" s="1"/>
  <c r="C27"/>
  <c r="E27" s="1"/>
  <c r="G26"/>
  <c r="D26"/>
  <c r="F26" s="1"/>
  <c r="C26"/>
  <c r="E26" s="1"/>
  <c r="G25"/>
  <c r="D25"/>
  <c r="C25"/>
  <c r="N3" i="126" l="1"/>
  <c r="L3"/>
  <c r="M3"/>
  <c r="P3"/>
  <c r="Q3"/>
  <c r="O3"/>
  <c r="K3"/>
  <c r="E25" i="125"/>
  <c r="F25"/>
  <c r="M26"/>
  <c r="N26"/>
  <c r="L26"/>
  <c r="Q27"/>
  <c r="O27"/>
  <c r="K27"/>
  <c r="P27"/>
  <c r="L28"/>
  <c r="M28"/>
  <c r="N28"/>
  <c r="P29"/>
  <c r="Q29"/>
  <c r="O29"/>
  <c r="K29"/>
  <c r="N30"/>
  <c r="L30"/>
  <c r="M30"/>
  <c r="P31"/>
  <c r="Q31"/>
  <c r="O31"/>
  <c r="K31"/>
  <c r="N32"/>
  <c r="L32"/>
  <c r="M32"/>
  <c r="P33"/>
  <c r="Q33"/>
  <c r="O33"/>
  <c r="K33"/>
  <c r="N34"/>
  <c r="L34"/>
  <c r="M34"/>
  <c r="P35"/>
  <c r="Q35"/>
  <c r="O35"/>
  <c r="K35"/>
  <c r="N36"/>
  <c r="L36"/>
  <c r="M36"/>
  <c r="P37"/>
  <c r="Q37"/>
  <c r="O37"/>
  <c r="K37"/>
  <c r="N38"/>
  <c r="L38"/>
  <c r="M38"/>
  <c r="P39"/>
  <c r="Q39"/>
  <c r="O39"/>
  <c r="K39"/>
  <c r="N40"/>
  <c r="L40"/>
  <c r="M40"/>
  <c r="P41"/>
  <c r="Q41"/>
  <c r="O41"/>
  <c r="K41"/>
  <c r="N42"/>
  <c r="L42"/>
  <c r="M42"/>
  <c r="P43"/>
  <c r="Q43"/>
  <c r="O43"/>
  <c r="K43"/>
  <c r="N44"/>
  <c r="L44"/>
  <c r="M44"/>
  <c r="P45"/>
  <c r="Q45"/>
  <c r="O45"/>
  <c r="K45"/>
  <c r="N46"/>
  <c r="L46"/>
  <c r="M46"/>
  <c r="P47"/>
  <c r="Q47"/>
  <c r="O47"/>
  <c r="K47"/>
  <c r="N48"/>
  <c r="L48"/>
  <c r="M48"/>
  <c r="P49"/>
  <c r="Q49"/>
  <c r="O49"/>
  <c r="K49"/>
  <c r="N50"/>
  <c r="L50"/>
  <c r="M50"/>
  <c r="P51"/>
  <c r="Q51"/>
  <c r="O51"/>
  <c r="K51"/>
  <c r="N52"/>
  <c r="L52"/>
  <c r="M52"/>
  <c r="P53"/>
  <c r="Q53"/>
  <c r="O53"/>
  <c r="K53"/>
  <c r="N54"/>
  <c r="L54"/>
  <c r="M54"/>
  <c r="P55"/>
  <c r="Q55"/>
  <c r="O55"/>
  <c r="K55"/>
  <c r="N56"/>
  <c r="L56"/>
  <c r="M56"/>
  <c r="P57"/>
  <c r="Q57"/>
  <c r="O57"/>
  <c r="K57"/>
  <c r="N58"/>
  <c r="L58"/>
  <c r="M58"/>
  <c r="P59"/>
  <c r="Q59"/>
  <c r="O59"/>
  <c r="K59"/>
  <c r="N60"/>
  <c r="L60"/>
  <c r="M60"/>
  <c r="P61"/>
  <c r="Q61"/>
  <c r="O61"/>
  <c r="K61"/>
  <c r="N62"/>
  <c r="L62"/>
  <c r="M62"/>
  <c r="P63"/>
  <c r="Q63"/>
  <c r="O63"/>
  <c r="K63"/>
  <c r="N64"/>
  <c r="L64"/>
  <c r="M64"/>
  <c r="P65"/>
  <c r="Q65"/>
  <c r="O65"/>
  <c r="K65"/>
  <c r="N66"/>
  <c r="L66"/>
  <c r="M66"/>
  <c r="Q26"/>
  <c r="O26"/>
  <c r="K26"/>
  <c r="P26"/>
  <c r="L27"/>
  <c r="M27"/>
  <c r="N27"/>
  <c r="P28"/>
  <c r="Q28"/>
  <c r="O28"/>
  <c r="K28"/>
  <c r="N29"/>
  <c r="L29"/>
  <c r="M29"/>
  <c r="P30"/>
  <c r="Q30"/>
  <c r="O30"/>
  <c r="K30"/>
  <c r="N31"/>
  <c r="L31"/>
  <c r="M31"/>
  <c r="P32"/>
  <c r="Q32"/>
  <c r="O32"/>
  <c r="K32"/>
  <c r="N33"/>
  <c r="L33"/>
  <c r="M33"/>
  <c r="P34"/>
  <c r="Q34"/>
  <c r="O34"/>
  <c r="K34"/>
  <c r="N35"/>
  <c r="L35"/>
  <c r="M35"/>
  <c r="P36"/>
  <c r="Q36"/>
  <c r="O36"/>
  <c r="K36"/>
  <c r="N37"/>
  <c r="L37"/>
  <c r="M37"/>
  <c r="P38"/>
  <c r="Q38"/>
  <c r="O38"/>
  <c r="K38"/>
  <c r="N39"/>
  <c r="L39"/>
  <c r="M39"/>
  <c r="P40"/>
  <c r="Q40"/>
  <c r="O40"/>
  <c r="K40"/>
  <c r="N41"/>
  <c r="L41"/>
  <c r="M41"/>
  <c r="P42"/>
  <c r="Q42"/>
  <c r="O42"/>
  <c r="K42"/>
  <c r="N43"/>
  <c r="L43"/>
  <c r="M43"/>
  <c r="P44"/>
  <c r="Q44"/>
  <c r="O44"/>
  <c r="K44"/>
  <c r="N45"/>
  <c r="L45"/>
  <c r="M45"/>
  <c r="P46"/>
  <c r="Q46"/>
  <c r="O46"/>
  <c r="K46"/>
  <c r="N47"/>
  <c r="L47"/>
  <c r="M47"/>
  <c r="P48"/>
  <c r="Q48"/>
  <c r="O48"/>
  <c r="K48"/>
  <c r="N49"/>
  <c r="L49"/>
  <c r="M49"/>
  <c r="P50"/>
  <c r="Q50"/>
  <c r="O50"/>
  <c r="K50"/>
  <c r="N51"/>
  <c r="L51"/>
  <c r="M51"/>
  <c r="P52"/>
  <c r="Q52"/>
  <c r="O52"/>
  <c r="K52"/>
  <c r="N53"/>
  <c r="L53"/>
  <c r="M53"/>
  <c r="P54"/>
  <c r="Q54"/>
  <c r="O54"/>
  <c r="K54"/>
  <c r="N55"/>
  <c r="L55"/>
  <c r="M55"/>
  <c r="P56"/>
  <c r="Q56"/>
  <c r="O56"/>
  <c r="K56"/>
  <c r="N57"/>
  <c r="L57"/>
  <c r="M57"/>
  <c r="P58"/>
  <c r="Q58"/>
  <c r="O58"/>
  <c r="K58"/>
  <c r="N59"/>
  <c r="L59"/>
  <c r="M59"/>
  <c r="P60"/>
  <c r="Q60"/>
  <c r="O60"/>
  <c r="K60"/>
  <c r="N61"/>
  <c r="L61"/>
  <c r="M61"/>
  <c r="P62"/>
  <c r="Q62"/>
  <c r="O62"/>
  <c r="K62"/>
  <c r="N63"/>
  <c r="L63"/>
  <c r="M63"/>
  <c r="P64"/>
  <c r="Q64"/>
  <c r="O64"/>
  <c r="K64"/>
  <c r="N65"/>
  <c r="L65"/>
  <c r="M65"/>
  <c r="P66"/>
  <c r="Q66"/>
  <c r="O66"/>
  <c r="K66"/>
  <c r="G24"/>
  <c r="D24"/>
  <c r="C24"/>
  <c r="E24" l="1"/>
  <c r="F24"/>
  <c r="M25"/>
  <c r="N25"/>
  <c r="L25"/>
  <c r="Q25"/>
  <c r="O25"/>
  <c r="K25"/>
  <c r="P25"/>
  <c r="G23"/>
  <c r="D23"/>
  <c r="C23"/>
  <c r="E23" l="1"/>
  <c r="F23"/>
  <c r="M24"/>
  <c r="N24"/>
  <c r="L24"/>
  <c r="P24"/>
  <c r="Q24"/>
  <c r="O24"/>
  <c r="K24"/>
  <c r="G22"/>
  <c r="D22"/>
  <c r="C22"/>
  <c r="E22" l="1"/>
  <c r="F22"/>
  <c r="N23"/>
  <c r="L23"/>
  <c r="M23"/>
  <c r="P23"/>
  <c r="Q23"/>
  <c r="O23"/>
  <c r="K23"/>
  <c r="G21"/>
  <c r="D21"/>
  <c r="C21"/>
  <c r="E21" l="1"/>
  <c r="F21"/>
  <c r="N22"/>
  <c r="L22"/>
  <c r="M22"/>
  <c r="P22"/>
  <c r="Q22"/>
  <c r="O22"/>
  <c r="K22"/>
  <c r="G20"/>
  <c r="D20"/>
  <c r="C20"/>
  <c r="E20" l="1"/>
  <c r="F20"/>
  <c r="M21"/>
  <c r="N21"/>
  <c r="L21"/>
  <c r="P21"/>
  <c r="Q21"/>
  <c r="O21"/>
  <c r="K21"/>
  <c r="G19"/>
  <c r="D19"/>
  <c r="C19"/>
  <c r="E19" l="1"/>
  <c r="F19"/>
  <c r="N20"/>
  <c r="L20"/>
  <c r="M20"/>
  <c r="P20"/>
  <c r="Q20"/>
  <c r="O20"/>
  <c r="K20"/>
  <c r="G18"/>
  <c r="D18"/>
  <c r="C18"/>
  <c r="E18" l="1"/>
  <c r="F18"/>
  <c r="M19"/>
  <c r="N19"/>
  <c r="L19"/>
  <c r="P19"/>
  <c r="Q19"/>
  <c r="O19"/>
  <c r="K19"/>
  <c r="G17"/>
  <c r="D17"/>
  <c r="C17"/>
  <c r="E17" l="1"/>
  <c r="F17"/>
  <c r="M18"/>
  <c r="N18"/>
  <c r="L18"/>
  <c r="P18"/>
  <c r="Q18"/>
  <c r="O18"/>
  <c r="K18"/>
  <c r="G16"/>
  <c r="D16"/>
  <c r="C16"/>
  <c r="E16" l="1"/>
  <c r="F16"/>
  <c r="N17"/>
  <c r="L17"/>
  <c r="M17"/>
  <c r="P17"/>
  <c r="Q17"/>
  <c r="O17"/>
  <c r="K17"/>
  <c r="G15"/>
  <c r="D15"/>
  <c r="C15"/>
  <c r="E15" l="1"/>
  <c r="F15"/>
  <c r="N16"/>
  <c r="L16"/>
  <c r="M16"/>
  <c r="P16"/>
  <c r="Q16"/>
  <c r="O16"/>
  <c r="K16"/>
  <c r="G14"/>
  <c r="D14"/>
  <c r="C14"/>
  <c r="E14" l="1"/>
  <c r="F14"/>
  <c r="N15"/>
  <c r="L15"/>
  <c r="M15"/>
  <c r="P15"/>
  <c r="Q15"/>
  <c r="O15"/>
  <c r="K15"/>
  <c r="G13"/>
  <c r="D13"/>
  <c r="C13"/>
  <c r="E13" l="1"/>
  <c r="F13"/>
  <c r="N14"/>
  <c r="L14"/>
  <c r="M14"/>
  <c r="P14"/>
  <c r="Q14"/>
  <c r="O14"/>
  <c r="K14"/>
  <c r="G12"/>
  <c r="D12"/>
  <c r="C12"/>
  <c r="E12" l="1"/>
  <c r="F12"/>
  <c r="M13"/>
  <c r="N13"/>
  <c r="L13"/>
  <c r="Q13"/>
  <c r="O13"/>
  <c r="P13"/>
  <c r="K13"/>
  <c r="G11"/>
  <c r="D11"/>
  <c r="C11"/>
  <c r="E11" l="1"/>
  <c r="F11"/>
  <c r="N12"/>
  <c r="L12"/>
  <c r="M12"/>
  <c r="O12"/>
  <c r="P12"/>
  <c r="Q12"/>
  <c r="K12"/>
  <c r="G10"/>
  <c r="D10"/>
  <c r="C10"/>
  <c r="E10" l="1"/>
  <c r="F10"/>
  <c r="M11"/>
  <c r="N11"/>
  <c r="L11"/>
  <c r="Q11"/>
  <c r="O11"/>
  <c r="P11"/>
  <c r="K11"/>
  <c r="G9"/>
  <c r="D9"/>
  <c r="C9"/>
  <c r="E9" l="1"/>
  <c r="F9"/>
  <c r="M10"/>
  <c r="N10"/>
  <c r="L10"/>
  <c r="P10"/>
  <c r="Q10"/>
  <c r="O10"/>
  <c r="K10"/>
  <c r="G8"/>
  <c r="D8"/>
  <c r="C8"/>
  <c r="E8" l="1"/>
  <c r="F8"/>
  <c r="M9"/>
  <c r="N9"/>
  <c r="L9"/>
  <c r="P9"/>
  <c r="Q9"/>
  <c r="O9"/>
  <c r="K9"/>
  <c r="G7"/>
  <c r="D7"/>
  <c r="C7"/>
  <c r="E7" l="1"/>
  <c r="F7"/>
  <c r="N8"/>
  <c r="L8"/>
  <c r="M8"/>
  <c r="P8"/>
  <c r="Q8"/>
  <c r="O8"/>
  <c r="K8"/>
  <c r="G6"/>
  <c r="D6"/>
  <c r="C6"/>
  <c r="E6" l="1"/>
  <c r="F6"/>
  <c r="N7"/>
  <c r="L7"/>
  <c r="M7"/>
  <c r="P7"/>
  <c r="Q7"/>
  <c r="O7"/>
  <c r="K7"/>
  <c r="G5"/>
  <c r="D5"/>
  <c r="C5"/>
  <c r="E5" l="1"/>
  <c r="F5"/>
  <c r="N6"/>
  <c r="L6"/>
  <c r="M6"/>
  <c r="P6"/>
  <c r="Q6"/>
  <c r="O6"/>
  <c r="K6"/>
  <c r="G4"/>
  <c r="D4"/>
  <c r="C4"/>
  <c r="E4" l="1"/>
  <c r="F4"/>
  <c r="N5"/>
  <c r="L5"/>
  <c r="M5"/>
  <c r="P5"/>
  <c r="Q5"/>
  <c r="O5"/>
  <c r="K5"/>
  <c r="G3"/>
  <c r="D3"/>
  <c r="C3"/>
  <c r="J2"/>
  <c r="J1"/>
  <c r="E3" l="1"/>
  <c r="F3"/>
  <c r="N4"/>
  <c r="L4"/>
  <c r="M4"/>
  <c r="P4"/>
  <c r="Q4"/>
  <c r="O4"/>
  <c r="K4"/>
  <c r="H1"/>
  <c r="F1"/>
  <c r="G66" i="124"/>
  <c r="D66"/>
  <c r="F66" s="1"/>
  <c r="C66"/>
  <c r="E66" s="1"/>
  <c r="G65"/>
  <c r="D65"/>
  <c r="F65" s="1"/>
  <c r="C65"/>
  <c r="E65" s="1"/>
  <c r="G64"/>
  <c r="D64"/>
  <c r="F64" s="1"/>
  <c r="C64"/>
  <c r="E64" s="1"/>
  <c r="G63"/>
  <c r="D63"/>
  <c r="F63" s="1"/>
  <c r="C63"/>
  <c r="E63" s="1"/>
  <c r="G62"/>
  <c r="D62"/>
  <c r="F62" s="1"/>
  <c r="C62"/>
  <c r="E62" s="1"/>
  <c r="G61"/>
  <c r="D61"/>
  <c r="F61" s="1"/>
  <c r="C61"/>
  <c r="E61" s="1"/>
  <c r="G60"/>
  <c r="D60"/>
  <c r="F60" s="1"/>
  <c r="C60"/>
  <c r="E60" s="1"/>
  <c r="G59"/>
  <c r="D59"/>
  <c r="F59" s="1"/>
  <c r="C59"/>
  <c r="E59" s="1"/>
  <c r="G58"/>
  <c r="D58"/>
  <c r="F58" s="1"/>
  <c r="C58"/>
  <c r="E58" s="1"/>
  <c r="G57"/>
  <c r="D57"/>
  <c r="F57" s="1"/>
  <c r="C57"/>
  <c r="E57" s="1"/>
  <c r="G56"/>
  <c r="D56"/>
  <c r="F56" s="1"/>
  <c r="C56"/>
  <c r="E56" s="1"/>
  <c r="G55"/>
  <c r="D55"/>
  <c r="F55" s="1"/>
  <c r="C55"/>
  <c r="E55" s="1"/>
  <c r="G54"/>
  <c r="D54"/>
  <c r="F54" s="1"/>
  <c r="C54"/>
  <c r="E54" s="1"/>
  <c r="G53"/>
  <c r="D53"/>
  <c r="F53" s="1"/>
  <c r="C53"/>
  <c r="E53" s="1"/>
  <c r="G52"/>
  <c r="D52"/>
  <c r="F52" s="1"/>
  <c r="C52"/>
  <c r="E52" s="1"/>
  <c r="G51"/>
  <c r="D51"/>
  <c r="F51" s="1"/>
  <c r="C51"/>
  <c r="E51" s="1"/>
  <c r="G50"/>
  <c r="D50"/>
  <c r="F50" s="1"/>
  <c r="C50"/>
  <c r="E50" s="1"/>
  <c r="G49"/>
  <c r="D49"/>
  <c r="F49" s="1"/>
  <c r="C49"/>
  <c r="E49" s="1"/>
  <c r="G48"/>
  <c r="D48"/>
  <c r="F48" s="1"/>
  <c r="C48"/>
  <c r="E48" s="1"/>
  <c r="G47"/>
  <c r="D47"/>
  <c r="F47" s="1"/>
  <c r="C47"/>
  <c r="E47" s="1"/>
  <c r="G46"/>
  <c r="D46"/>
  <c r="F46" s="1"/>
  <c r="C46"/>
  <c r="E46" s="1"/>
  <c r="G45"/>
  <c r="D45"/>
  <c r="F45" s="1"/>
  <c r="C45"/>
  <c r="E45" s="1"/>
  <c r="G44"/>
  <c r="D44"/>
  <c r="F44" s="1"/>
  <c r="C44"/>
  <c r="E44" s="1"/>
  <c r="G43"/>
  <c r="D43"/>
  <c r="F43" s="1"/>
  <c r="C43"/>
  <c r="E43" s="1"/>
  <c r="G42"/>
  <c r="D42"/>
  <c r="F42" s="1"/>
  <c r="C42"/>
  <c r="E42" s="1"/>
  <c r="G41"/>
  <c r="D41"/>
  <c r="F41" s="1"/>
  <c r="C41"/>
  <c r="E41" s="1"/>
  <c r="G40"/>
  <c r="D40"/>
  <c r="F40" s="1"/>
  <c r="C40"/>
  <c r="E40" s="1"/>
  <c r="G39"/>
  <c r="D39"/>
  <c r="F39" s="1"/>
  <c r="C39"/>
  <c r="E39" s="1"/>
  <c r="G38"/>
  <c r="D38"/>
  <c r="F38" s="1"/>
  <c r="C38"/>
  <c r="E38" s="1"/>
  <c r="G37"/>
  <c r="D37"/>
  <c r="F37" s="1"/>
  <c r="C37"/>
  <c r="E37" s="1"/>
  <c r="G36"/>
  <c r="D36"/>
  <c r="F36" s="1"/>
  <c r="C36"/>
  <c r="E36" s="1"/>
  <c r="G35"/>
  <c r="D35"/>
  <c r="F35" s="1"/>
  <c r="C35"/>
  <c r="E35" s="1"/>
  <c r="G34"/>
  <c r="D34"/>
  <c r="F34" s="1"/>
  <c r="C34"/>
  <c r="E34" s="1"/>
  <c r="G33"/>
  <c r="D33"/>
  <c r="F33" s="1"/>
  <c r="C33"/>
  <c r="E33" s="1"/>
  <c r="G32"/>
  <c r="D32"/>
  <c r="F32" s="1"/>
  <c r="C32"/>
  <c r="E32" s="1"/>
  <c r="G31"/>
  <c r="D31"/>
  <c r="F31" s="1"/>
  <c r="C31"/>
  <c r="E31" s="1"/>
  <c r="G30"/>
  <c r="D30"/>
  <c r="F30" s="1"/>
  <c r="C30"/>
  <c r="E30" s="1"/>
  <c r="G29"/>
  <c r="D29"/>
  <c r="F29" s="1"/>
  <c r="C29"/>
  <c r="E29" s="1"/>
  <c r="G28"/>
  <c r="D28"/>
  <c r="F28" s="1"/>
  <c r="C28"/>
  <c r="E28" s="1"/>
  <c r="G27"/>
  <c r="D27"/>
  <c r="F27" s="1"/>
  <c r="C27"/>
  <c r="E27" s="1"/>
  <c r="G26"/>
  <c r="D26"/>
  <c r="F26" s="1"/>
  <c r="C26"/>
  <c r="E26" s="1"/>
  <c r="G25"/>
  <c r="D25"/>
  <c r="C25"/>
  <c r="M3" i="125" l="1"/>
  <c r="N3"/>
  <c r="L3"/>
  <c r="Q3"/>
  <c r="O3"/>
  <c r="P3"/>
  <c r="K3"/>
  <c r="E25" i="124"/>
  <c r="F25"/>
  <c r="M26"/>
  <c r="N26"/>
  <c r="L26"/>
  <c r="P27"/>
  <c r="Q27"/>
  <c r="O27"/>
  <c r="K27"/>
  <c r="M28"/>
  <c r="N28"/>
  <c r="L28"/>
  <c r="Q29"/>
  <c r="O29"/>
  <c r="K29"/>
  <c r="P29"/>
  <c r="N30"/>
  <c r="L30"/>
  <c r="M30"/>
  <c r="P31"/>
  <c r="Q31"/>
  <c r="O31"/>
  <c r="K31"/>
  <c r="N32"/>
  <c r="L32"/>
  <c r="M32"/>
  <c r="P33"/>
  <c r="Q33"/>
  <c r="O33"/>
  <c r="K33"/>
  <c r="N34"/>
  <c r="L34"/>
  <c r="M34"/>
  <c r="P35"/>
  <c r="Q35"/>
  <c r="O35"/>
  <c r="K35"/>
  <c r="N36"/>
  <c r="L36"/>
  <c r="M36"/>
  <c r="P37"/>
  <c r="Q37"/>
  <c r="O37"/>
  <c r="K37"/>
  <c r="N38"/>
  <c r="L38"/>
  <c r="M38"/>
  <c r="P39"/>
  <c r="Q39"/>
  <c r="O39"/>
  <c r="K39"/>
  <c r="N40"/>
  <c r="L40"/>
  <c r="M40"/>
  <c r="P41"/>
  <c r="Q41"/>
  <c r="O41"/>
  <c r="K41"/>
  <c r="N42"/>
  <c r="L42"/>
  <c r="M42"/>
  <c r="P43"/>
  <c r="Q43"/>
  <c r="O43"/>
  <c r="K43"/>
  <c r="N44"/>
  <c r="L44"/>
  <c r="M44"/>
  <c r="P45"/>
  <c r="Q45"/>
  <c r="O45"/>
  <c r="K45"/>
  <c r="N46"/>
  <c r="L46"/>
  <c r="M46"/>
  <c r="P47"/>
  <c r="Q47"/>
  <c r="O47"/>
  <c r="K47"/>
  <c r="N48"/>
  <c r="L48"/>
  <c r="M48"/>
  <c r="P49"/>
  <c r="Q49"/>
  <c r="O49"/>
  <c r="K49"/>
  <c r="N50"/>
  <c r="L50"/>
  <c r="M50"/>
  <c r="P51"/>
  <c r="Q51"/>
  <c r="O51"/>
  <c r="K51"/>
  <c r="N52"/>
  <c r="L52"/>
  <c r="M52"/>
  <c r="P53"/>
  <c r="Q53"/>
  <c r="O53"/>
  <c r="K53"/>
  <c r="N54"/>
  <c r="L54"/>
  <c r="M54"/>
  <c r="P55"/>
  <c r="Q55"/>
  <c r="O55"/>
  <c r="K55"/>
  <c r="N56"/>
  <c r="L56"/>
  <c r="M56"/>
  <c r="P57"/>
  <c r="Q57"/>
  <c r="O57"/>
  <c r="K57"/>
  <c r="N58"/>
  <c r="L58"/>
  <c r="M58"/>
  <c r="P59"/>
  <c r="Q59"/>
  <c r="O59"/>
  <c r="K59"/>
  <c r="N60"/>
  <c r="L60"/>
  <c r="M60"/>
  <c r="P61"/>
  <c r="Q61"/>
  <c r="O61"/>
  <c r="K61"/>
  <c r="N62"/>
  <c r="L62"/>
  <c r="M62"/>
  <c r="P63"/>
  <c r="Q63"/>
  <c r="O63"/>
  <c r="K63"/>
  <c r="N64"/>
  <c r="L64"/>
  <c r="M64"/>
  <c r="P65"/>
  <c r="Q65"/>
  <c r="O65"/>
  <c r="K65"/>
  <c r="N66"/>
  <c r="L66"/>
  <c r="M66"/>
  <c r="Q26"/>
  <c r="O26"/>
  <c r="K26"/>
  <c r="P26"/>
  <c r="L27"/>
  <c r="M27"/>
  <c r="N27"/>
  <c r="Q28"/>
  <c r="O28"/>
  <c r="K28"/>
  <c r="P28"/>
  <c r="M29"/>
  <c r="N29"/>
  <c r="L29"/>
  <c r="P30"/>
  <c r="Q30"/>
  <c r="O30"/>
  <c r="K30"/>
  <c r="N31"/>
  <c r="L31"/>
  <c r="M31"/>
  <c r="P32"/>
  <c r="Q32"/>
  <c r="O32"/>
  <c r="K32"/>
  <c r="N33"/>
  <c r="L33"/>
  <c r="M33"/>
  <c r="P34"/>
  <c r="Q34"/>
  <c r="O34"/>
  <c r="K34"/>
  <c r="N35"/>
  <c r="L35"/>
  <c r="M35"/>
  <c r="P36"/>
  <c r="Q36"/>
  <c r="O36"/>
  <c r="K36"/>
  <c r="N37"/>
  <c r="L37"/>
  <c r="M37"/>
  <c r="P38"/>
  <c r="Q38"/>
  <c r="O38"/>
  <c r="K38"/>
  <c r="N39"/>
  <c r="L39"/>
  <c r="M39"/>
  <c r="P40"/>
  <c r="Q40"/>
  <c r="O40"/>
  <c r="K40"/>
  <c r="N41"/>
  <c r="L41"/>
  <c r="M41"/>
  <c r="P42"/>
  <c r="Q42"/>
  <c r="O42"/>
  <c r="K42"/>
  <c r="N43"/>
  <c r="L43"/>
  <c r="M43"/>
  <c r="P44"/>
  <c r="Q44"/>
  <c r="O44"/>
  <c r="K44"/>
  <c r="N45"/>
  <c r="L45"/>
  <c r="M45"/>
  <c r="P46"/>
  <c r="Q46"/>
  <c r="O46"/>
  <c r="K46"/>
  <c r="N47"/>
  <c r="L47"/>
  <c r="M47"/>
  <c r="P48"/>
  <c r="Q48"/>
  <c r="O48"/>
  <c r="K48"/>
  <c r="N49"/>
  <c r="L49"/>
  <c r="M49"/>
  <c r="P50"/>
  <c r="Q50"/>
  <c r="O50"/>
  <c r="K50"/>
  <c r="N51"/>
  <c r="L51"/>
  <c r="M51"/>
  <c r="P52"/>
  <c r="Q52"/>
  <c r="O52"/>
  <c r="K52"/>
  <c r="N53"/>
  <c r="L53"/>
  <c r="M53"/>
  <c r="P54"/>
  <c r="Q54"/>
  <c r="O54"/>
  <c r="K54"/>
  <c r="N55"/>
  <c r="L55"/>
  <c r="M55"/>
  <c r="P56"/>
  <c r="Q56"/>
  <c r="O56"/>
  <c r="K56"/>
  <c r="N57"/>
  <c r="L57"/>
  <c r="M57"/>
  <c r="P58"/>
  <c r="Q58"/>
  <c r="O58"/>
  <c r="K58"/>
  <c r="N59"/>
  <c r="L59"/>
  <c r="M59"/>
  <c r="P60"/>
  <c r="Q60"/>
  <c r="O60"/>
  <c r="K60"/>
  <c r="N61"/>
  <c r="L61"/>
  <c r="M61"/>
  <c r="P62"/>
  <c r="Q62"/>
  <c r="O62"/>
  <c r="K62"/>
  <c r="N63"/>
  <c r="L63"/>
  <c r="M63"/>
  <c r="P64"/>
  <c r="Q64"/>
  <c r="O64"/>
  <c r="K64"/>
  <c r="N65"/>
  <c r="L65"/>
  <c r="M65"/>
  <c r="P66"/>
  <c r="Q66"/>
  <c r="O66"/>
  <c r="K66"/>
  <c r="G24"/>
  <c r="D24"/>
  <c r="C24"/>
  <c r="E24" l="1"/>
  <c r="F24"/>
  <c r="L25"/>
  <c r="M25"/>
  <c r="N25"/>
  <c r="P25"/>
  <c r="Q25"/>
  <c r="O25"/>
  <c r="K25"/>
  <c r="G23"/>
  <c r="D23"/>
  <c r="C23"/>
  <c r="E23" l="1"/>
  <c r="F23"/>
  <c r="M24"/>
  <c r="N24"/>
  <c r="L24"/>
  <c r="Q24"/>
  <c r="O24"/>
  <c r="K24"/>
  <c r="P24"/>
  <c r="G22"/>
  <c r="D22"/>
  <c r="C22"/>
  <c r="E22" l="1"/>
  <c r="F22"/>
  <c r="N23"/>
  <c r="L23"/>
  <c r="M23"/>
  <c r="Q23"/>
  <c r="K23"/>
  <c r="P23"/>
  <c r="O23"/>
  <c r="G21"/>
  <c r="D21"/>
  <c r="C21"/>
  <c r="E21" l="1"/>
  <c r="F21"/>
  <c r="M22"/>
  <c r="N22"/>
  <c r="L22"/>
  <c r="P22"/>
  <c r="Q22"/>
  <c r="O22"/>
  <c r="K22"/>
  <c r="G20"/>
  <c r="D20"/>
  <c r="C20"/>
  <c r="E20" l="1"/>
  <c r="F20"/>
  <c r="N21"/>
  <c r="L21"/>
  <c r="M21"/>
  <c r="P21"/>
  <c r="Q21"/>
  <c r="O21"/>
  <c r="K21"/>
  <c r="G19"/>
  <c r="D19"/>
  <c r="C19"/>
  <c r="E19" l="1"/>
  <c r="F19"/>
  <c r="N20"/>
  <c r="L20"/>
  <c r="M20"/>
  <c r="K20"/>
  <c r="P20"/>
  <c r="Q20"/>
  <c r="O20"/>
  <c r="G18"/>
  <c r="D18"/>
  <c r="C18"/>
  <c r="E18" l="1"/>
  <c r="F18"/>
  <c r="N19"/>
  <c r="L19"/>
  <c r="M19"/>
  <c r="Q19"/>
  <c r="O19"/>
  <c r="K19"/>
  <c r="P19"/>
  <c r="G17"/>
  <c r="D17"/>
  <c r="C17"/>
  <c r="E17" l="1"/>
  <c r="F17"/>
  <c r="M18"/>
  <c r="N18"/>
  <c r="L18"/>
  <c r="Q18"/>
  <c r="O18"/>
  <c r="K18"/>
  <c r="P18"/>
  <c r="G16"/>
  <c r="D16"/>
  <c r="C16"/>
  <c r="E16" l="1"/>
  <c r="F16"/>
  <c r="N17"/>
  <c r="L17"/>
  <c r="M17"/>
  <c r="P17"/>
  <c r="Q17"/>
  <c r="O17"/>
  <c r="K17"/>
  <c r="G15"/>
  <c r="D15"/>
  <c r="C15"/>
  <c r="E15" l="1"/>
  <c r="F15"/>
  <c r="N16"/>
  <c r="L16"/>
  <c r="M16"/>
  <c r="K16"/>
  <c r="P16"/>
  <c r="Q16"/>
  <c r="O16"/>
  <c r="G14"/>
  <c r="D14"/>
  <c r="C14"/>
  <c r="E14" l="1"/>
  <c r="F14"/>
  <c r="N15"/>
  <c r="L15"/>
  <c r="M15"/>
  <c r="P15"/>
  <c r="Q15"/>
  <c r="O15"/>
  <c r="K15"/>
  <c r="G13"/>
  <c r="D13"/>
  <c r="C13"/>
  <c r="E13" l="1"/>
  <c r="F13"/>
  <c r="N14"/>
  <c r="L14"/>
  <c r="M14"/>
  <c r="Q14"/>
  <c r="O14"/>
  <c r="K14"/>
  <c r="P14"/>
  <c r="G12"/>
  <c r="D12"/>
  <c r="C12"/>
  <c r="E12" l="1"/>
  <c r="F12"/>
  <c r="N13"/>
  <c r="L13"/>
  <c r="M13"/>
  <c r="Q13"/>
  <c r="K13"/>
  <c r="P13"/>
  <c r="O13"/>
  <c r="G11"/>
  <c r="D11"/>
  <c r="C11"/>
  <c r="E11" l="1"/>
  <c r="F11"/>
  <c r="M12"/>
  <c r="N12"/>
  <c r="L12"/>
  <c r="Q12"/>
  <c r="P12"/>
  <c r="O12"/>
  <c r="K12"/>
  <c r="G10"/>
  <c r="D10"/>
  <c r="C10"/>
  <c r="E10" l="1"/>
  <c r="F10"/>
  <c r="N11"/>
  <c r="L11"/>
  <c r="M11"/>
  <c r="P11"/>
  <c r="Q11"/>
  <c r="O11"/>
  <c r="K11"/>
  <c r="G9"/>
  <c r="D9"/>
  <c r="C9"/>
  <c r="E9" l="1"/>
  <c r="F9"/>
  <c r="M10"/>
  <c r="N10"/>
  <c r="L10"/>
  <c r="Q10"/>
  <c r="O10"/>
  <c r="P10"/>
  <c r="K10"/>
  <c r="G8"/>
  <c r="D8"/>
  <c r="C8"/>
  <c r="E8" l="1"/>
  <c r="F8"/>
  <c r="N9"/>
  <c r="L9"/>
  <c r="M9"/>
  <c r="P9"/>
  <c r="Q9"/>
  <c r="O9"/>
  <c r="K9"/>
  <c r="G7"/>
  <c r="D7"/>
  <c r="C7"/>
  <c r="E7" l="1"/>
  <c r="F7"/>
  <c r="N8"/>
  <c r="L8"/>
  <c r="M8"/>
  <c r="O8"/>
  <c r="P8"/>
  <c r="Q8"/>
  <c r="K8"/>
  <c r="G6"/>
  <c r="D6"/>
  <c r="C6"/>
  <c r="E6" l="1"/>
  <c r="F6"/>
  <c r="M7"/>
  <c r="N7"/>
  <c r="L7"/>
  <c r="Q7"/>
  <c r="O7"/>
  <c r="K7"/>
  <c r="P7"/>
  <c r="G5"/>
  <c r="D5"/>
  <c r="C5"/>
  <c r="E5" l="1"/>
  <c r="F5"/>
  <c r="N6"/>
  <c r="L6"/>
  <c r="M6"/>
  <c r="P6"/>
  <c r="Q6"/>
  <c r="O6"/>
  <c r="K6"/>
  <c r="G4"/>
  <c r="D4"/>
  <c r="C4"/>
  <c r="E4" l="1"/>
  <c r="F4"/>
  <c r="M5"/>
  <c r="N5"/>
  <c r="L5"/>
  <c r="Q5"/>
  <c r="O5"/>
  <c r="P5"/>
  <c r="K5"/>
  <c r="G3"/>
  <c r="D3"/>
  <c r="C3"/>
  <c r="J2"/>
  <c r="J1"/>
  <c r="E3" l="1"/>
  <c r="F3"/>
  <c r="N4"/>
  <c r="L4"/>
  <c r="M4"/>
  <c r="P4"/>
  <c r="Q4"/>
  <c r="O4"/>
  <c r="K4"/>
  <c r="H1"/>
  <c r="F1"/>
  <c r="G66" i="123"/>
  <c r="D66"/>
  <c r="F66" s="1"/>
  <c r="C66"/>
  <c r="E66" s="1"/>
  <c r="G65"/>
  <c r="D65"/>
  <c r="F65" s="1"/>
  <c r="C65"/>
  <c r="E65" s="1"/>
  <c r="G64"/>
  <c r="D64"/>
  <c r="F64" s="1"/>
  <c r="C64"/>
  <c r="E64" s="1"/>
  <c r="G63"/>
  <c r="D63"/>
  <c r="F63" s="1"/>
  <c r="C63"/>
  <c r="E63" s="1"/>
  <c r="G62"/>
  <c r="D62"/>
  <c r="F62" s="1"/>
  <c r="C62"/>
  <c r="E62" s="1"/>
  <c r="G61"/>
  <c r="D61"/>
  <c r="F61" s="1"/>
  <c r="C61"/>
  <c r="E61" s="1"/>
  <c r="G60"/>
  <c r="D60"/>
  <c r="F60" s="1"/>
  <c r="C60"/>
  <c r="E60" s="1"/>
  <c r="G59"/>
  <c r="D59"/>
  <c r="F59" s="1"/>
  <c r="C59"/>
  <c r="E59" s="1"/>
  <c r="G58"/>
  <c r="D58"/>
  <c r="F58" s="1"/>
  <c r="C58"/>
  <c r="E58" s="1"/>
  <c r="G57"/>
  <c r="D57"/>
  <c r="F57" s="1"/>
  <c r="C57"/>
  <c r="E57" s="1"/>
  <c r="G56"/>
  <c r="D56"/>
  <c r="F56" s="1"/>
  <c r="C56"/>
  <c r="E56" s="1"/>
  <c r="G55"/>
  <c r="D55"/>
  <c r="F55" s="1"/>
  <c r="C55"/>
  <c r="E55" s="1"/>
  <c r="G54"/>
  <c r="D54"/>
  <c r="F54" s="1"/>
  <c r="C54"/>
  <c r="E54" s="1"/>
  <c r="G53"/>
  <c r="D53"/>
  <c r="F53" s="1"/>
  <c r="C53"/>
  <c r="E53" s="1"/>
  <c r="G52"/>
  <c r="D52"/>
  <c r="F52" s="1"/>
  <c r="C52"/>
  <c r="E52" s="1"/>
  <c r="G51"/>
  <c r="D51"/>
  <c r="F51" s="1"/>
  <c r="C51"/>
  <c r="E51" s="1"/>
  <c r="G50"/>
  <c r="D50"/>
  <c r="F50" s="1"/>
  <c r="C50"/>
  <c r="E50" s="1"/>
  <c r="G49"/>
  <c r="D49"/>
  <c r="F49" s="1"/>
  <c r="C49"/>
  <c r="E49" s="1"/>
  <c r="G48"/>
  <c r="D48"/>
  <c r="F48" s="1"/>
  <c r="C48"/>
  <c r="E48" s="1"/>
  <c r="G47"/>
  <c r="D47"/>
  <c r="F47" s="1"/>
  <c r="C47"/>
  <c r="E47" s="1"/>
  <c r="G46"/>
  <c r="D46"/>
  <c r="F46" s="1"/>
  <c r="C46"/>
  <c r="E46" s="1"/>
  <c r="G45"/>
  <c r="D45"/>
  <c r="F45" s="1"/>
  <c r="C45"/>
  <c r="E45" s="1"/>
  <c r="G44"/>
  <c r="D44"/>
  <c r="F44" s="1"/>
  <c r="C44"/>
  <c r="E44" s="1"/>
  <c r="G43"/>
  <c r="D43"/>
  <c r="F43" s="1"/>
  <c r="C43"/>
  <c r="E43" s="1"/>
  <c r="G42"/>
  <c r="D42"/>
  <c r="F42" s="1"/>
  <c r="C42"/>
  <c r="E42" s="1"/>
  <c r="G41"/>
  <c r="D41"/>
  <c r="F41" s="1"/>
  <c r="C41"/>
  <c r="E41" s="1"/>
  <c r="G40"/>
  <c r="D40"/>
  <c r="F40" s="1"/>
  <c r="C40"/>
  <c r="E40" s="1"/>
  <c r="G39"/>
  <c r="D39"/>
  <c r="F39" s="1"/>
  <c r="C39"/>
  <c r="E39" s="1"/>
  <c r="G38"/>
  <c r="D38"/>
  <c r="F38" s="1"/>
  <c r="C38"/>
  <c r="E38" s="1"/>
  <c r="G37"/>
  <c r="D37"/>
  <c r="F37" s="1"/>
  <c r="C37"/>
  <c r="E37" s="1"/>
  <c r="G36"/>
  <c r="D36"/>
  <c r="F36" s="1"/>
  <c r="C36"/>
  <c r="E36" s="1"/>
  <c r="G35"/>
  <c r="D35"/>
  <c r="F35" s="1"/>
  <c r="C35"/>
  <c r="E35" s="1"/>
  <c r="G34"/>
  <c r="D34"/>
  <c r="F34" s="1"/>
  <c r="C34"/>
  <c r="E34" s="1"/>
  <c r="G33"/>
  <c r="D33"/>
  <c r="F33" s="1"/>
  <c r="C33"/>
  <c r="E33" s="1"/>
  <c r="G32"/>
  <c r="D32"/>
  <c r="F32" s="1"/>
  <c r="C32"/>
  <c r="E32" s="1"/>
  <c r="G31"/>
  <c r="D31"/>
  <c r="F31" s="1"/>
  <c r="C31"/>
  <c r="E31" s="1"/>
  <c r="G30"/>
  <c r="D30"/>
  <c r="F30" s="1"/>
  <c r="C30"/>
  <c r="E30" s="1"/>
  <c r="G29"/>
  <c r="D29"/>
  <c r="F29" s="1"/>
  <c r="C29"/>
  <c r="E29" s="1"/>
  <c r="G28"/>
  <c r="D28"/>
  <c r="F28" s="1"/>
  <c r="C28"/>
  <c r="E28" s="1"/>
  <c r="G27"/>
  <c r="D27"/>
  <c r="F27" s="1"/>
  <c r="C27"/>
  <c r="E27" s="1"/>
  <c r="G26"/>
  <c r="D26"/>
  <c r="F26" s="1"/>
  <c r="C26"/>
  <c r="E26" s="1"/>
  <c r="G25"/>
  <c r="D25"/>
  <c r="C25"/>
  <c r="N3" i="124" l="1"/>
  <c r="L3"/>
  <c r="M3"/>
  <c r="Q3"/>
  <c r="O3"/>
  <c r="K3"/>
  <c r="P3"/>
  <c r="E25" i="123"/>
  <c r="F25"/>
  <c r="M26"/>
  <c r="N26"/>
  <c r="L26"/>
  <c r="Q27"/>
  <c r="O27"/>
  <c r="K27"/>
  <c r="P27"/>
  <c r="M28"/>
  <c r="N28"/>
  <c r="L28"/>
  <c r="Q29"/>
  <c r="O29"/>
  <c r="K29"/>
  <c r="P29"/>
  <c r="L30"/>
  <c r="M30"/>
  <c r="N30"/>
  <c r="Q31"/>
  <c r="O31"/>
  <c r="K31"/>
  <c r="P31"/>
  <c r="N32"/>
  <c r="L32"/>
  <c r="M32"/>
  <c r="P33"/>
  <c r="Q33"/>
  <c r="O33"/>
  <c r="K33"/>
  <c r="N34"/>
  <c r="L34"/>
  <c r="M34"/>
  <c r="P35"/>
  <c r="Q35"/>
  <c r="O35"/>
  <c r="K35"/>
  <c r="N36"/>
  <c r="L36"/>
  <c r="M36"/>
  <c r="P37"/>
  <c r="Q37"/>
  <c r="O37"/>
  <c r="K37"/>
  <c r="N38"/>
  <c r="L38"/>
  <c r="M38"/>
  <c r="P39"/>
  <c r="Q39"/>
  <c r="O39"/>
  <c r="K39"/>
  <c r="N40"/>
  <c r="L40"/>
  <c r="M40"/>
  <c r="P41"/>
  <c r="Q41"/>
  <c r="O41"/>
  <c r="K41"/>
  <c r="N42"/>
  <c r="L42"/>
  <c r="M42"/>
  <c r="P43"/>
  <c r="Q43"/>
  <c r="O43"/>
  <c r="K43"/>
  <c r="N44"/>
  <c r="L44"/>
  <c r="M44"/>
  <c r="P45"/>
  <c r="Q45"/>
  <c r="O45"/>
  <c r="K45"/>
  <c r="N46"/>
  <c r="L46"/>
  <c r="M46"/>
  <c r="P47"/>
  <c r="Q47"/>
  <c r="O47"/>
  <c r="K47"/>
  <c r="N48"/>
  <c r="L48"/>
  <c r="M48"/>
  <c r="P49"/>
  <c r="Q49"/>
  <c r="O49"/>
  <c r="K49"/>
  <c r="N50"/>
  <c r="L50"/>
  <c r="M50"/>
  <c r="P51"/>
  <c r="Q51"/>
  <c r="O51"/>
  <c r="K51"/>
  <c r="N52"/>
  <c r="L52"/>
  <c r="M52"/>
  <c r="P53"/>
  <c r="Q53"/>
  <c r="O53"/>
  <c r="K53"/>
  <c r="N54"/>
  <c r="L54"/>
  <c r="M54"/>
  <c r="P55"/>
  <c r="Q55"/>
  <c r="O55"/>
  <c r="K55"/>
  <c r="N56"/>
  <c r="L56"/>
  <c r="M56"/>
  <c r="P57"/>
  <c r="Q57"/>
  <c r="O57"/>
  <c r="K57"/>
  <c r="N58"/>
  <c r="L58"/>
  <c r="M58"/>
  <c r="P59"/>
  <c r="Q59"/>
  <c r="O59"/>
  <c r="K59"/>
  <c r="N60"/>
  <c r="L60"/>
  <c r="M60"/>
  <c r="P61"/>
  <c r="Q61"/>
  <c r="O61"/>
  <c r="K61"/>
  <c r="N62"/>
  <c r="L62"/>
  <c r="M62"/>
  <c r="P63"/>
  <c r="Q63"/>
  <c r="O63"/>
  <c r="K63"/>
  <c r="N64"/>
  <c r="L64"/>
  <c r="M64"/>
  <c r="P65"/>
  <c r="Q65"/>
  <c r="O65"/>
  <c r="K65"/>
  <c r="N66"/>
  <c r="L66"/>
  <c r="M66"/>
  <c r="Q26"/>
  <c r="O26"/>
  <c r="K26"/>
  <c r="P26"/>
  <c r="M27"/>
  <c r="N27"/>
  <c r="L27"/>
  <c r="Q28"/>
  <c r="O28"/>
  <c r="K28"/>
  <c r="P28"/>
  <c r="M29"/>
  <c r="N29"/>
  <c r="L29"/>
  <c r="Q30"/>
  <c r="O30"/>
  <c r="K30"/>
  <c r="P30"/>
  <c r="N31"/>
  <c r="L31"/>
  <c r="M31"/>
  <c r="P32"/>
  <c r="Q32"/>
  <c r="O32"/>
  <c r="K32"/>
  <c r="N33"/>
  <c r="L33"/>
  <c r="M33"/>
  <c r="P34"/>
  <c r="Q34"/>
  <c r="O34"/>
  <c r="K34"/>
  <c r="N35"/>
  <c r="L35"/>
  <c r="M35"/>
  <c r="P36"/>
  <c r="Q36"/>
  <c r="O36"/>
  <c r="K36"/>
  <c r="N37"/>
  <c r="L37"/>
  <c r="M37"/>
  <c r="P38"/>
  <c r="Q38"/>
  <c r="O38"/>
  <c r="K38"/>
  <c r="N39"/>
  <c r="L39"/>
  <c r="M39"/>
  <c r="P40"/>
  <c r="Q40"/>
  <c r="O40"/>
  <c r="K40"/>
  <c r="N41"/>
  <c r="L41"/>
  <c r="M41"/>
  <c r="P42"/>
  <c r="Q42"/>
  <c r="O42"/>
  <c r="K42"/>
  <c r="N43"/>
  <c r="L43"/>
  <c r="M43"/>
  <c r="P44"/>
  <c r="Q44"/>
  <c r="O44"/>
  <c r="K44"/>
  <c r="N45"/>
  <c r="L45"/>
  <c r="M45"/>
  <c r="P46"/>
  <c r="Q46"/>
  <c r="O46"/>
  <c r="K46"/>
  <c r="N47"/>
  <c r="L47"/>
  <c r="M47"/>
  <c r="P48"/>
  <c r="Q48"/>
  <c r="O48"/>
  <c r="K48"/>
  <c r="N49"/>
  <c r="L49"/>
  <c r="M49"/>
  <c r="P50"/>
  <c r="Q50"/>
  <c r="O50"/>
  <c r="K50"/>
  <c r="N51"/>
  <c r="L51"/>
  <c r="M51"/>
  <c r="P52"/>
  <c r="Q52"/>
  <c r="O52"/>
  <c r="K52"/>
  <c r="N53"/>
  <c r="L53"/>
  <c r="M53"/>
  <c r="P54"/>
  <c r="Q54"/>
  <c r="O54"/>
  <c r="K54"/>
  <c r="N55"/>
  <c r="L55"/>
  <c r="M55"/>
  <c r="P56"/>
  <c r="Q56"/>
  <c r="O56"/>
  <c r="K56"/>
  <c r="N57"/>
  <c r="L57"/>
  <c r="M57"/>
  <c r="P58"/>
  <c r="Q58"/>
  <c r="O58"/>
  <c r="K58"/>
  <c r="N59"/>
  <c r="L59"/>
  <c r="M59"/>
  <c r="P60"/>
  <c r="Q60"/>
  <c r="O60"/>
  <c r="K60"/>
  <c r="N61"/>
  <c r="L61"/>
  <c r="M61"/>
  <c r="P62"/>
  <c r="Q62"/>
  <c r="O62"/>
  <c r="K62"/>
  <c r="N63"/>
  <c r="L63"/>
  <c r="M63"/>
  <c r="P64"/>
  <c r="Q64"/>
  <c r="O64"/>
  <c r="K64"/>
  <c r="N65"/>
  <c r="L65"/>
  <c r="M65"/>
  <c r="P66"/>
  <c r="Q66"/>
  <c r="O66"/>
  <c r="K66"/>
  <c r="G24"/>
  <c r="D24"/>
  <c r="C24"/>
  <c r="E24" l="1"/>
  <c r="F24"/>
  <c r="L25"/>
  <c r="M25"/>
  <c r="N25"/>
  <c r="P25"/>
  <c r="Q25"/>
  <c r="O25"/>
  <c r="K25"/>
  <c r="G23"/>
  <c r="D23"/>
  <c r="C23"/>
  <c r="E23" l="1"/>
  <c r="F23"/>
  <c r="N24"/>
  <c r="L24"/>
  <c r="M24"/>
  <c r="O24"/>
  <c r="K24"/>
  <c r="P24"/>
  <c r="Q24"/>
  <c r="G22"/>
  <c r="D22"/>
  <c r="C22"/>
  <c r="E22" l="1"/>
  <c r="F22"/>
  <c r="N23"/>
  <c r="L23"/>
  <c r="M23"/>
  <c r="P23"/>
  <c r="Q23"/>
  <c r="O23"/>
  <c r="K23"/>
  <c r="G21"/>
  <c r="D21"/>
  <c r="C21"/>
  <c r="E21" l="1"/>
  <c r="F21"/>
  <c r="M22"/>
  <c r="N22"/>
  <c r="L22"/>
  <c r="Q22"/>
  <c r="O22"/>
  <c r="K22"/>
  <c r="P22"/>
  <c r="G20"/>
  <c r="D20"/>
  <c r="C20"/>
  <c r="E20" l="1"/>
  <c r="F20"/>
  <c r="N21"/>
  <c r="L21"/>
  <c r="M21"/>
  <c r="K21"/>
  <c r="P21"/>
  <c r="Q21"/>
  <c r="O21"/>
  <c r="G19"/>
  <c r="D19"/>
  <c r="C19"/>
  <c r="E19" l="1"/>
  <c r="F19"/>
  <c r="N20"/>
  <c r="L20"/>
  <c r="M20"/>
  <c r="P20"/>
  <c r="Q20"/>
  <c r="O20"/>
  <c r="K20"/>
  <c r="G18"/>
  <c r="D18"/>
  <c r="C18"/>
  <c r="E18" l="1"/>
  <c r="F18"/>
  <c r="M19"/>
  <c r="N19"/>
  <c r="L19"/>
  <c r="Q19"/>
  <c r="P19"/>
  <c r="O19"/>
  <c r="K19"/>
  <c r="G17"/>
  <c r="D17"/>
  <c r="C17"/>
  <c r="E17" l="1"/>
  <c r="F17"/>
  <c r="M18"/>
  <c r="N18"/>
  <c r="L18"/>
  <c r="Q18"/>
  <c r="P18"/>
  <c r="O18"/>
  <c r="K18"/>
  <c r="G16"/>
  <c r="D16"/>
  <c r="C16"/>
  <c r="E16" l="1"/>
  <c r="F16"/>
  <c r="M17"/>
  <c r="N17"/>
  <c r="L17"/>
  <c r="Q17"/>
  <c r="O17"/>
  <c r="K17"/>
  <c r="P17"/>
  <c r="G15"/>
  <c r="D15"/>
  <c r="C15"/>
  <c r="E15" l="1"/>
  <c r="F15"/>
  <c r="N16"/>
  <c r="L16"/>
  <c r="M16"/>
  <c r="P16"/>
  <c r="Q16"/>
  <c r="O16"/>
  <c r="K16"/>
  <c r="G14"/>
  <c r="D14"/>
  <c r="C14"/>
  <c r="E14" l="1"/>
  <c r="F14"/>
  <c r="N15"/>
  <c r="L15"/>
  <c r="M15"/>
  <c r="P15"/>
  <c r="Q15"/>
  <c r="O15"/>
  <c r="K15"/>
  <c r="G13"/>
  <c r="D13"/>
  <c r="C13"/>
  <c r="E13" l="1"/>
  <c r="F13"/>
  <c r="N14"/>
  <c r="L14"/>
  <c r="M14"/>
  <c r="Q14"/>
  <c r="O14"/>
  <c r="K14"/>
  <c r="P14"/>
  <c r="G12"/>
  <c r="D12"/>
  <c r="C12"/>
  <c r="E12" l="1"/>
  <c r="F12"/>
  <c r="N13"/>
  <c r="L13"/>
  <c r="M13"/>
  <c r="P13"/>
  <c r="Q13"/>
  <c r="O13"/>
  <c r="K13"/>
  <c r="G11"/>
  <c r="D11"/>
  <c r="C11"/>
  <c r="E11" l="1"/>
  <c r="F11"/>
  <c r="N12"/>
  <c r="L12"/>
  <c r="M12"/>
  <c r="O12"/>
  <c r="P12"/>
  <c r="Q12"/>
  <c r="K12"/>
  <c r="G10"/>
  <c r="D10"/>
  <c r="C10"/>
  <c r="E10" l="1"/>
  <c r="F10"/>
  <c r="N11"/>
  <c r="L11"/>
  <c r="M11"/>
  <c r="P11"/>
  <c r="Q11"/>
  <c r="O11"/>
  <c r="K11"/>
  <c r="G9"/>
  <c r="D9"/>
  <c r="C9"/>
  <c r="E9" l="1"/>
  <c r="F9"/>
  <c r="M10"/>
  <c r="N10"/>
  <c r="L10"/>
  <c r="Q10"/>
  <c r="O10"/>
  <c r="K10"/>
  <c r="P10"/>
  <c r="G8"/>
  <c r="D8"/>
  <c r="C8"/>
  <c r="E8" l="1"/>
  <c r="F8"/>
  <c r="N9"/>
  <c r="L9"/>
  <c r="M9"/>
  <c r="P9"/>
  <c r="Q9"/>
  <c r="O9"/>
  <c r="K9"/>
  <c r="G7"/>
  <c r="D7"/>
  <c r="C7"/>
  <c r="E7" l="1"/>
  <c r="F7"/>
  <c r="N8"/>
  <c r="L8"/>
  <c r="M8"/>
  <c r="P8"/>
  <c r="Q8"/>
  <c r="O8"/>
  <c r="K8"/>
  <c r="G6"/>
  <c r="D6"/>
  <c r="C6"/>
  <c r="E6" l="1"/>
  <c r="F6"/>
  <c r="M7"/>
  <c r="N7"/>
  <c r="L7"/>
  <c r="Q7"/>
  <c r="O7"/>
  <c r="P7"/>
  <c r="K7"/>
  <c r="G5"/>
  <c r="D5"/>
  <c r="C5"/>
  <c r="E5" l="1"/>
  <c r="F5"/>
  <c r="N6"/>
  <c r="L6"/>
  <c r="M6"/>
  <c r="P6"/>
  <c r="Q6"/>
  <c r="O6"/>
  <c r="K6"/>
  <c r="G4"/>
  <c r="D4"/>
  <c r="C4"/>
  <c r="E4" l="1"/>
  <c r="F4"/>
  <c r="N5"/>
  <c r="L5"/>
  <c r="M5"/>
  <c r="P5"/>
  <c r="Q5"/>
  <c r="O5"/>
  <c r="K5"/>
  <c r="G3"/>
  <c r="D3"/>
  <c r="C3"/>
  <c r="J2"/>
  <c r="J1"/>
  <c r="E3" l="1"/>
  <c r="F3"/>
  <c r="N4"/>
  <c r="L4"/>
  <c r="M4"/>
  <c r="P4"/>
  <c r="Q4"/>
  <c r="O4"/>
  <c r="K4"/>
  <c r="H1"/>
  <c r="F1"/>
  <c r="G66" i="122"/>
  <c r="D66"/>
  <c r="F66" s="1"/>
  <c r="C66"/>
  <c r="E66" s="1"/>
  <c r="G65"/>
  <c r="D65"/>
  <c r="F65" s="1"/>
  <c r="C65"/>
  <c r="E65" s="1"/>
  <c r="G64"/>
  <c r="D64"/>
  <c r="F64" s="1"/>
  <c r="C64"/>
  <c r="E64" s="1"/>
  <c r="G63"/>
  <c r="D63"/>
  <c r="F63" s="1"/>
  <c r="C63"/>
  <c r="E63" s="1"/>
  <c r="G62"/>
  <c r="D62"/>
  <c r="F62" s="1"/>
  <c r="C62"/>
  <c r="E62" s="1"/>
  <c r="G61"/>
  <c r="D61"/>
  <c r="F61" s="1"/>
  <c r="C61"/>
  <c r="E61" s="1"/>
  <c r="G60"/>
  <c r="D60"/>
  <c r="F60" s="1"/>
  <c r="C60"/>
  <c r="E60" s="1"/>
  <c r="G59"/>
  <c r="D59"/>
  <c r="F59" s="1"/>
  <c r="C59"/>
  <c r="E59" s="1"/>
  <c r="G58"/>
  <c r="D58"/>
  <c r="F58" s="1"/>
  <c r="C58"/>
  <c r="E58" s="1"/>
  <c r="G57"/>
  <c r="D57"/>
  <c r="F57" s="1"/>
  <c r="C57"/>
  <c r="E57" s="1"/>
  <c r="G56"/>
  <c r="D56"/>
  <c r="F56" s="1"/>
  <c r="C56"/>
  <c r="E56" s="1"/>
  <c r="G55"/>
  <c r="D55"/>
  <c r="F55" s="1"/>
  <c r="C55"/>
  <c r="E55" s="1"/>
  <c r="G54"/>
  <c r="D54"/>
  <c r="F54" s="1"/>
  <c r="C54"/>
  <c r="E54" s="1"/>
  <c r="G53"/>
  <c r="D53"/>
  <c r="F53" s="1"/>
  <c r="C53"/>
  <c r="E53" s="1"/>
  <c r="G52"/>
  <c r="D52"/>
  <c r="F52" s="1"/>
  <c r="C52"/>
  <c r="E52" s="1"/>
  <c r="G51"/>
  <c r="D51"/>
  <c r="F51" s="1"/>
  <c r="C51"/>
  <c r="E51" s="1"/>
  <c r="G50"/>
  <c r="D50"/>
  <c r="F50" s="1"/>
  <c r="C50"/>
  <c r="E50" s="1"/>
  <c r="G49"/>
  <c r="D49"/>
  <c r="F49" s="1"/>
  <c r="C49"/>
  <c r="E49" s="1"/>
  <c r="G48"/>
  <c r="D48"/>
  <c r="F48" s="1"/>
  <c r="C48"/>
  <c r="E48" s="1"/>
  <c r="M48" s="1"/>
  <c r="G47"/>
  <c r="D47"/>
  <c r="F47" s="1"/>
  <c r="C47"/>
  <c r="E47" s="1"/>
  <c r="M47" s="1"/>
  <c r="G46"/>
  <c r="D46"/>
  <c r="F46" s="1"/>
  <c r="C46"/>
  <c r="E46" s="1"/>
  <c r="M46" s="1"/>
  <c r="G45"/>
  <c r="D45"/>
  <c r="F45" s="1"/>
  <c r="C45"/>
  <c r="E45" s="1"/>
  <c r="M45" s="1"/>
  <c r="G44"/>
  <c r="D44"/>
  <c r="F44" s="1"/>
  <c r="C44"/>
  <c r="E44" s="1"/>
  <c r="M44" s="1"/>
  <c r="G43"/>
  <c r="D43"/>
  <c r="F43" s="1"/>
  <c r="C43"/>
  <c r="E43" s="1"/>
  <c r="M43" s="1"/>
  <c r="G42"/>
  <c r="D42"/>
  <c r="F42" s="1"/>
  <c r="C42"/>
  <c r="E42" s="1"/>
  <c r="M42" s="1"/>
  <c r="G41"/>
  <c r="D41"/>
  <c r="F41" s="1"/>
  <c r="C41"/>
  <c r="E41" s="1"/>
  <c r="M41" s="1"/>
  <c r="G40"/>
  <c r="D40"/>
  <c r="F40" s="1"/>
  <c r="P40" s="1"/>
  <c r="C40"/>
  <c r="E40" s="1"/>
  <c r="M40" s="1"/>
  <c r="G39"/>
  <c r="D39"/>
  <c r="F39" s="1"/>
  <c r="P39" s="1"/>
  <c r="C39"/>
  <c r="E39" s="1"/>
  <c r="M39" s="1"/>
  <c r="G38"/>
  <c r="D38"/>
  <c r="F38" s="1"/>
  <c r="P38" s="1"/>
  <c r="C38"/>
  <c r="E38" s="1"/>
  <c r="M38" s="1"/>
  <c r="G37"/>
  <c r="D37"/>
  <c r="F37" s="1"/>
  <c r="P37" s="1"/>
  <c r="C37"/>
  <c r="E37" s="1"/>
  <c r="M37" s="1"/>
  <c r="G36"/>
  <c r="D36"/>
  <c r="F36" s="1"/>
  <c r="P36" s="1"/>
  <c r="C36"/>
  <c r="E36" s="1"/>
  <c r="G35"/>
  <c r="D35"/>
  <c r="F35" s="1"/>
  <c r="P35" s="1"/>
  <c r="C35"/>
  <c r="E35" s="1"/>
  <c r="M35" s="1"/>
  <c r="G34"/>
  <c r="D34"/>
  <c r="F34" s="1"/>
  <c r="P34" s="1"/>
  <c r="C34"/>
  <c r="E34" s="1"/>
  <c r="G33"/>
  <c r="D33"/>
  <c r="F33" s="1"/>
  <c r="P33" s="1"/>
  <c r="C33"/>
  <c r="E33" s="1"/>
  <c r="M33" s="1"/>
  <c r="G32"/>
  <c r="F32"/>
  <c r="P32" s="1"/>
  <c r="D32"/>
  <c r="C32"/>
  <c r="E32" s="1"/>
  <c r="G31"/>
  <c r="F31"/>
  <c r="P31" s="1"/>
  <c r="D31"/>
  <c r="C31"/>
  <c r="E31" s="1"/>
  <c r="G30"/>
  <c r="F30"/>
  <c r="P30" s="1"/>
  <c r="D30"/>
  <c r="C30"/>
  <c r="E30" s="1"/>
  <c r="M30" s="1"/>
  <c r="G29"/>
  <c r="F29"/>
  <c r="P29" s="1"/>
  <c r="D29"/>
  <c r="C29"/>
  <c r="E29" s="1"/>
  <c r="M29" s="1"/>
  <c r="G28"/>
  <c r="F28"/>
  <c r="P28" s="1"/>
  <c r="D28"/>
  <c r="C28"/>
  <c r="E28" s="1"/>
  <c r="G27"/>
  <c r="F27"/>
  <c r="P27" s="1"/>
  <c r="D27"/>
  <c r="C27"/>
  <c r="E27" s="1"/>
  <c r="G26"/>
  <c r="F26"/>
  <c r="P26" s="1"/>
  <c r="D26"/>
  <c r="C26"/>
  <c r="E26" s="1"/>
  <c r="M26" s="1"/>
  <c r="G25"/>
  <c r="D25"/>
  <c r="C25"/>
  <c r="M3" i="123" l="1"/>
  <c r="N3"/>
  <c r="L3"/>
  <c r="Q3"/>
  <c r="O3"/>
  <c r="P3"/>
  <c r="K3"/>
  <c r="E25" i="122"/>
  <c r="F25"/>
  <c r="P43"/>
  <c r="O43"/>
  <c r="K43"/>
  <c r="Q43"/>
  <c r="P45"/>
  <c r="O45"/>
  <c r="K45"/>
  <c r="Q45"/>
  <c r="P46"/>
  <c r="O46"/>
  <c r="K46"/>
  <c r="Q46"/>
  <c r="P47"/>
  <c r="O47"/>
  <c r="K47"/>
  <c r="Q47"/>
  <c r="P48"/>
  <c r="O48"/>
  <c r="K48"/>
  <c r="Q48"/>
  <c r="P49"/>
  <c r="Q49"/>
  <c r="O49"/>
  <c r="K49"/>
  <c r="P41"/>
  <c r="O41"/>
  <c r="K41"/>
  <c r="Q41"/>
  <c r="P44"/>
  <c r="O44"/>
  <c r="K44"/>
  <c r="Q44"/>
  <c r="P42"/>
  <c r="O42"/>
  <c r="K42"/>
  <c r="Q42"/>
  <c r="N27"/>
  <c r="L27"/>
  <c r="N28"/>
  <c r="L28"/>
  <c r="N31"/>
  <c r="L31"/>
  <c r="N32"/>
  <c r="L32"/>
  <c r="N34"/>
  <c r="L34"/>
  <c r="N36"/>
  <c r="L36"/>
  <c r="N50"/>
  <c r="L50"/>
  <c r="M50"/>
  <c r="P51"/>
  <c r="Q51"/>
  <c r="O51"/>
  <c r="K51"/>
  <c r="N52"/>
  <c r="L52"/>
  <c r="M52"/>
  <c r="P53"/>
  <c r="Q53"/>
  <c r="O53"/>
  <c r="K53"/>
  <c r="N54"/>
  <c r="L54"/>
  <c r="M54"/>
  <c r="P55"/>
  <c r="Q55"/>
  <c r="O55"/>
  <c r="K55"/>
  <c r="N56"/>
  <c r="L56"/>
  <c r="M56"/>
  <c r="P57"/>
  <c r="Q57"/>
  <c r="O57"/>
  <c r="K57"/>
  <c r="N58"/>
  <c r="L58"/>
  <c r="M58"/>
  <c r="P59"/>
  <c r="Q59"/>
  <c r="O59"/>
  <c r="K59"/>
  <c r="N60"/>
  <c r="L60"/>
  <c r="M60"/>
  <c r="P61"/>
  <c r="Q61"/>
  <c r="O61"/>
  <c r="K61"/>
  <c r="N62"/>
  <c r="L62"/>
  <c r="M62"/>
  <c r="P63"/>
  <c r="Q63"/>
  <c r="O63"/>
  <c r="K63"/>
  <c r="N64"/>
  <c r="L64"/>
  <c r="M64"/>
  <c r="P65"/>
  <c r="Q65"/>
  <c r="O65"/>
  <c r="K65"/>
  <c r="N66"/>
  <c r="L66"/>
  <c r="M66"/>
  <c r="K26"/>
  <c r="O26"/>
  <c r="K27"/>
  <c r="O27"/>
  <c r="K30"/>
  <c r="O30"/>
  <c r="K31"/>
  <c r="O31"/>
  <c r="O33"/>
  <c r="K35"/>
  <c r="O35"/>
  <c r="K38"/>
  <c r="O38"/>
  <c r="K39"/>
  <c r="O39"/>
  <c r="Q26"/>
  <c r="M27"/>
  <c r="Q27"/>
  <c r="M28"/>
  <c r="Q28"/>
  <c r="Q29"/>
  <c r="Q30"/>
  <c r="M31"/>
  <c r="Q31"/>
  <c r="M32"/>
  <c r="Q32"/>
  <c r="Q33"/>
  <c r="M34"/>
  <c r="Q34"/>
  <c r="Q35"/>
  <c r="M36"/>
  <c r="Q36"/>
  <c r="Q37"/>
  <c r="Q38"/>
  <c r="Q39"/>
  <c r="Q40"/>
  <c r="N26"/>
  <c r="L26"/>
  <c r="N29"/>
  <c r="L29"/>
  <c r="N30"/>
  <c r="L30"/>
  <c r="N33"/>
  <c r="L33"/>
  <c r="N35"/>
  <c r="L35"/>
  <c r="N37"/>
  <c r="L37"/>
  <c r="N38"/>
  <c r="L38"/>
  <c r="N39"/>
  <c r="L39"/>
  <c r="N40"/>
  <c r="L40"/>
  <c r="N41"/>
  <c r="L41"/>
  <c r="N42"/>
  <c r="L42"/>
  <c r="N43"/>
  <c r="L43"/>
  <c r="N44"/>
  <c r="L44"/>
  <c r="N45"/>
  <c r="L45"/>
  <c r="N46"/>
  <c r="L46"/>
  <c r="N47"/>
  <c r="L47"/>
  <c r="N48"/>
  <c r="L48"/>
  <c r="N49"/>
  <c r="L49"/>
  <c r="M49"/>
  <c r="P50"/>
  <c r="Q50"/>
  <c r="O50"/>
  <c r="K50"/>
  <c r="N51"/>
  <c r="L51"/>
  <c r="M51"/>
  <c r="P52"/>
  <c r="Q52"/>
  <c r="O52"/>
  <c r="K52"/>
  <c r="N53"/>
  <c r="L53"/>
  <c r="M53"/>
  <c r="P54"/>
  <c r="Q54"/>
  <c r="O54"/>
  <c r="K54"/>
  <c r="N55"/>
  <c r="L55"/>
  <c r="M55"/>
  <c r="P56"/>
  <c r="Q56"/>
  <c r="O56"/>
  <c r="K56"/>
  <c r="N57"/>
  <c r="L57"/>
  <c r="M57"/>
  <c r="P58"/>
  <c r="Q58"/>
  <c r="O58"/>
  <c r="K58"/>
  <c r="N59"/>
  <c r="L59"/>
  <c r="M59"/>
  <c r="P60"/>
  <c r="Q60"/>
  <c r="O60"/>
  <c r="K60"/>
  <c r="N61"/>
  <c r="L61"/>
  <c r="M61"/>
  <c r="P62"/>
  <c r="Q62"/>
  <c r="O62"/>
  <c r="K62"/>
  <c r="N63"/>
  <c r="L63"/>
  <c r="M63"/>
  <c r="P64"/>
  <c r="Q64"/>
  <c r="O64"/>
  <c r="K64"/>
  <c r="N65"/>
  <c r="L65"/>
  <c r="M65"/>
  <c r="P66"/>
  <c r="Q66"/>
  <c r="O66"/>
  <c r="K66"/>
  <c r="K28"/>
  <c r="O28"/>
  <c r="K29"/>
  <c r="O29"/>
  <c r="K32"/>
  <c r="O32"/>
  <c r="K33"/>
  <c r="K34"/>
  <c r="O34"/>
  <c r="K36"/>
  <c r="O36"/>
  <c r="K37"/>
  <c r="O37"/>
  <c r="K40"/>
  <c r="O40"/>
  <c r="G24"/>
  <c r="D24"/>
  <c r="C24"/>
  <c r="E24" l="1"/>
  <c r="F24"/>
  <c r="N25"/>
  <c r="L25"/>
  <c r="M25"/>
  <c r="P25"/>
  <c r="O25"/>
  <c r="Q25"/>
  <c r="K25"/>
  <c r="G23"/>
  <c r="D23"/>
  <c r="C23"/>
  <c r="E23" l="1"/>
  <c r="F23"/>
  <c r="M24"/>
  <c r="N24"/>
  <c r="L24"/>
  <c r="Q24"/>
  <c r="O24"/>
  <c r="K24"/>
  <c r="P24"/>
  <c r="G22"/>
  <c r="D22"/>
  <c r="C22"/>
  <c r="E22" l="1"/>
  <c r="F22"/>
  <c r="M23"/>
  <c r="N23"/>
  <c r="L23"/>
  <c r="Q23"/>
  <c r="O23"/>
  <c r="K23"/>
  <c r="P23"/>
  <c r="G21"/>
  <c r="D21"/>
  <c r="C21"/>
  <c r="E21" l="1"/>
  <c r="F21"/>
  <c r="M22"/>
  <c r="N22"/>
  <c r="L22"/>
  <c r="Q22"/>
  <c r="O22"/>
  <c r="K22"/>
  <c r="P22"/>
  <c r="G20"/>
  <c r="D20"/>
  <c r="C20"/>
  <c r="E20" l="1"/>
  <c r="F20"/>
  <c r="M21"/>
  <c r="N21"/>
  <c r="L21"/>
  <c r="Q21"/>
  <c r="O21"/>
  <c r="P21"/>
  <c r="K21"/>
  <c r="G19"/>
  <c r="D19"/>
  <c r="C19"/>
  <c r="E19" l="1"/>
  <c r="F19"/>
  <c r="M20"/>
  <c r="N20"/>
  <c r="L20"/>
  <c r="Q20"/>
  <c r="O20"/>
  <c r="K20"/>
  <c r="P20"/>
  <c r="G18"/>
  <c r="D18"/>
  <c r="C18"/>
  <c r="E18" l="1"/>
  <c r="F18"/>
  <c r="M19"/>
  <c r="N19"/>
  <c r="L19"/>
  <c r="Q19"/>
  <c r="O19"/>
  <c r="K19"/>
  <c r="P19"/>
  <c r="G17"/>
  <c r="D17"/>
  <c r="C17"/>
  <c r="E17" l="1"/>
  <c r="F17"/>
  <c r="M18"/>
  <c r="N18"/>
  <c r="L18"/>
  <c r="Q18"/>
  <c r="O18"/>
  <c r="K18"/>
  <c r="P18"/>
  <c r="G16"/>
  <c r="D16"/>
  <c r="C16"/>
  <c r="E16" l="1"/>
  <c r="F16"/>
  <c r="M17"/>
  <c r="N17"/>
  <c r="L17"/>
  <c r="Q17"/>
  <c r="O17"/>
  <c r="K17"/>
  <c r="P17"/>
  <c r="G15"/>
  <c r="D15"/>
  <c r="C15"/>
  <c r="E15" l="1"/>
  <c r="F15"/>
  <c r="M16"/>
  <c r="N16"/>
  <c r="L16"/>
  <c r="Q16"/>
  <c r="O16"/>
  <c r="K16"/>
  <c r="P16"/>
  <c r="G14"/>
  <c r="D14"/>
  <c r="C14"/>
  <c r="E14" l="1"/>
  <c r="F14"/>
  <c r="M15"/>
  <c r="N15"/>
  <c r="L15"/>
  <c r="Q15"/>
  <c r="O15"/>
  <c r="K15"/>
  <c r="P15"/>
  <c r="G13"/>
  <c r="D13"/>
  <c r="C13"/>
  <c r="E13" l="1"/>
  <c r="F13"/>
  <c r="M14"/>
  <c r="N14"/>
  <c r="L14"/>
  <c r="Q14"/>
  <c r="O14"/>
  <c r="K14"/>
  <c r="P14"/>
  <c r="G12"/>
  <c r="D12"/>
  <c r="C12"/>
  <c r="E12" l="1"/>
  <c r="F12"/>
  <c r="M13"/>
  <c r="N13"/>
  <c r="L13"/>
  <c r="Q13"/>
  <c r="O13"/>
  <c r="K13"/>
  <c r="P13"/>
  <c r="G11"/>
  <c r="D11"/>
  <c r="C11"/>
  <c r="E11" l="1"/>
  <c r="F11"/>
  <c r="M12"/>
  <c r="N12"/>
  <c r="L12"/>
  <c r="Q12"/>
  <c r="O12"/>
  <c r="K12"/>
  <c r="P12"/>
  <c r="G10"/>
  <c r="D10"/>
  <c r="C10"/>
  <c r="E10" l="1"/>
  <c r="F10"/>
  <c r="M11"/>
  <c r="N11"/>
  <c r="L11"/>
  <c r="Q11"/>
  <c r="O11"/>
  <c r="K11"/>
  <c r="P11"/>
  <c r="G9"/>
  <c r="D9"/>
  <c r="C9"/>
  <c r="E9" l="1"/>
  <c r="F9"/>
  <c r="M10"/>
  <c r="N10"/>
  <c r="L10"/>
  <c r="Q10"/>
  <c r="O10"/>
  <c r="K10"/>
  <c r="P10"/>
  <c r="G8"/>
  <c r="D8"/>
  <c r="C8"/>
  <c r="E8" l="1"/>
  <c r="F8"/>
  <c r="M9"/>
  <c r="N9"/>
  <c r="L9"/>
  <c r="Q9"/>
  <c r="O9"/>
  <c r="K9"/>
  <c r="P9"/>
  <c r="G7"/>
  <c r="D7"/>
  <c r="C7"/>
  <c r="E7" l="1"/>
  <c r="F7"/>
  <c r="M8"/>
  <c r="N8"/>
  <c r="L8"/>
  <c r="Q8"/>
  <c r="O8"/>
  <c r="K8"/>
  <c r="P8"/>
  <c r="G6"/>
  <c r="D6"/>
  <c r="C6"/>
  <c r="E6" l="1"/>
  <c r="F6"/>
  <c r="M7"/>
  <c r="L7"/>
  <c r="N7"/>
  <c r="Q7"/>
  <c r="O7"/>
  <c r="K7"/>
  <c r="P7"/>
  <c r="G5"/>
  <c r="D5"/>
  <c r="C5"/>
  <c r="E5" l="1"/>
  <c r="F5"/>
  <c r="N6"/>
  <c r="L6"/>
  <c r="M6"/>
  <c r="O6"/>
  <c r="P6"/>
  <c r="Q6"/>
  <c r="K6"/>
  <c r="G4"/>
  <c r="D4"/>
  <c r="C4"/>
  <c r="E4" l="1"/>
  <c r="F4"/>
  <c r="N5"/>
  <c r="L5"/>
  <c r="M5"/>
  <c r="P5"/>
  <c r="Q5"/>
  <c r="O5"/>
  <c r="K5"/>
  <c r="G3"/>
  <c r="D3"/>
  <c r="C3"/>
  <c r="E3" l="1"/>
  <c r="F3"/>
  <c r="N4"/>
  <c r="L4"/>
  <c r="M4"/>
  <c r="P4"/>
  <c r="Q4"/>
  <c r="O4"/>
  <c r="K4"/>
  <c r="H1"/>
  <c r="F1"/>
  <c r="W49" i="128"/>
  <c r="W50"/>
  <c r="W51"/>
  <c r="W52"/>
  <c r="W53"/>
  <c r="W54"/>
  <c r="W55"/>
  <c r="W56"/>
  <c r="W57"/>
  <c r="W58"/>
  <c r="W59"/>
  <c r="W60"/>
  <c r="W61"/>
  <c r="W62"/>
  <c r="W63"/>
  <c r="W64"/>
  <c r="W65"/>
  <c r="W66"/>
  <c r="W67"/>
  <c r="W68"/>
  <c r="W69"/>
  <c r="W70"/>
  <c r="W71"/>
  <c r="W72"/>
  <c r="W73"/>
  <c r="W74"/>
  <c r="W75"/>
  <c r="W76"/>
  <c r="W77"/>
  <c r="W78"/>
  <c r="W79"/>
  <c r="W80"/>
  <c r="W81"/>
  <c r="W82"/>
  <c r="W83"/>
  <c r="W84"/>
  <c r="W85"/>
  <c r="W86"/>
  <c r="W87"/>
  <c r="W88"/>
  <c r="W89"/>
  <c r="W90"/>
  <c r="W91"/>
  <c r="W92"/>
  <c r="W93"/>
  <c r="W94"/>
  <c r="W95"/>
  <c r="W96"/>
  <c r="W97"/>
  <c r="W98"/>
  <c r="W99"/>
  <c r="W100"/>
  <c r="W101"/>
  <c r="W102"/>
  <c r="W103"/>
  <c r="W104"/>
  <c r="W105"/>
  <c r="W106"/>
  <c r="W107"/>
  <c r="W108"/>
  <c r="W109"/>
  <c r="W110"/>
  <c r="W111"/>
  <c r="W112"/>
  <c r="W113"/>
  <c r="W114"/>
  <c r="W115"/>
  <c r="W116"/>
  <c r="W117"/>
  <c r="W118"/>
  <c r="W119"/>
  <c r="W120"/>
  <c r="W121"/>
  <c r="W122"/>
  <c r="W123"/>
  <c r="W124"/>
  <c r="W125"/>
  <c r="W126"/>
  <c r="W127"/>
  <c r="W128"/>
  <c r="W129"/>
  <c r="W130"/>
  <c r="D6" i="112"/>
  <c r="D8"/>
  <c r="D9"/>
  <c r="D10"/>
  <c r="D12"/>
  <c r="D13"/>
  <c r="D14"/>
  <c r="D15"/>
  <c r="D16"/>
  <c r="D17"/>
  <c r="D18"/>
  <c r="D20"/>
  <c r="D21"/>
  <c r="D22"/>
  <c r="D23"/>
  <c r="D24"/>
  <c r="D25"/>
  <c r="D26"/>
  <c r="D27"/>
  <c r="D28"/>
  <c r="D29"/>
  <c r="D30"/>
  <c r="D31"/>
  <c r="D32"/>
  <c r="D33"/>
  <c r="D34"/>
  <c r="D36"/>
  <c r="D37"/>
  <c r="D38"/>
  <c r="D39"/>
  <c r="D40"/>
  <c r="D41"/>
  <c r="D42"/>
  <c r="D43"/>
  <c r="D44"/>
  <c r="D45"/>
  <c r="D46"/>
  <c r="D47"/>
  <c r="D48"/>
  <c r="D49"/>
  <c r="D50"/>
  <c r="D51"/>
  <c r="D52"/>
  <c r="D53"/>
  <c r="D54"/>
  <c r="D55"/>
  <c r="D56"/>
  <c r="D57"/>
  <c r="D58"/>
  <c r="D59"/>
  <c r="D60"/>
  <c r="D61"/>
  <c r="D62"/>
  <c r="D63"/>
  <c r="D64"/>
  <c r="D65"/>
  <c r="D66"/>
  <c r="L1" i="128"/>
  <c r="U3"/>
  <c r="X3"/>
  <c r="BV3"/>
  <c r="CE3"/>
  <c r="U4"/>
  <c r="X4"/>
  <c r="BV4"/>
  <c r="CE4"/>
  <c r="U5"/>
  <c r="X5"/>
  <c r="BV5"/>
  <c r="CE5"/>
  <c r="U6"/>
  <c r="X6"/>
  <c r="BV6"/>
  <c r="CE6"/>
  <c r="U7"/>
  <c r="X7"/>
  <c r="BV7"/>
  <c r="CE7"/>
  <c r="U8"/>
  <c r="X8"/>
  <c r="BV8"/>
  <c r="CE8"/>
  <c r="U9"/>
  <c r="X9"/>
  <c r="BV9"/>
  <c r="CE9"/>
  <c r="U10"/>
  <c r="X10"/>
  <c r="BV10"/>
  <c r="CE10"/>
  <c r="U11"/>
  <c r="X11"/>
  <c r="BV11"/>
  <c r="CE11"/>
  <c r="U12"/>
  <c r="X12"/>
  <c r="BV12"/>
  <c r="CE12"/>
  <c r="U13"/>
  <c r="X13"/>
  <c r="BV13"/>
  <c r="CE13"/>
  <c r="U14"/>
  <c r="X14"/>
  <c r="BV14"/>
  <c r="CE14"/>
  <c r="U15"/>
  <c r="X15"/>
  <c r="BV15"/>
  <c r="CE15"/>
  <c r="U16"/>
  <c r="X16"/>
  <c r="BV16"/>
  <c r="CE16"/>
  <c r="U17"/>
  <c r="X17"/>
  <c r="BV17"/>
  <c r="CE17"/>
  <c r="U18"/>
  <c r="X18"/>
  <c r="BV18"/>
  <c r="CE18"/>
  <c r="U19"/>
  <c r="X19"/>
  <c r="BV19"/>
  <c r="CE19"/>
  <c r="U20"/>
  <c r="X20"/>
  <c r="BV20"/>
  <c r="CE20"/>
  <c r="U21"/>
  <c r="X21"/>
  <c r="BV21"/>
  <c r="CE21"/>
  <c r="U22"/>
  <c r="X22"/>
  <c r="BV22"/>
  <c r="CE22"/>
  <c r="U23"/>
  <c r="X23"/>
  <c r="BV23"/>
  <c r="CE23"/>
  <c r="U24"/>
  <c r="X24"/>
  <c r="BV24"/>
  <c r="CE24"/>
  <c r="U25"/>
  <c r="X25"/>
  <c r="BV25"/>
  <c r="CE25"/>
  <c r="U26"/>
  <c r="X26"/>
  <c r="BV26"/>
  <c r="CE26"/>
  <c r="U27"/>
  <c r="X27"/>
  <c r="BV27"/>
  <c r="CE27"/>
  <c r="U28"/>
  <c r="X28"/>
  <c r="BV28"/>
  <c r="CE28"/>
  <c r="U29"/>
  <c r="X29"/>
  <c r="BV29"/>
  <c r="CE29"/>
  <c r="U30"/>
  <c r="X30"/>
  <c r="BV30"/>
  <c r="CE30"/>
  <c r="U31"/>
  <c r="X31"/>
  <c r="BV31"/>
  <c r="CE31"/>
  <c r="U32"/>
  <c r="X32"/>
  <c r="BV32"/>
  <c r="CE32"/>
  <c r="U33"/>
  <c r="X33"/>
  <c r="BV33"/>
  <c r="CE33"/>
  <c r="U34"/>
  <c r="X34"/>
  <c r="BV34"/>
  <c r="CE34"/>
  <c r="U35"/>
  <c r="X35"/>
  <c r="BV35"/>
  <c r="CE35"/>
  <c r="U36"/>
  <c r="X36"/>
  <c r="BV36"/>
  <c r="CE36"/>
  <c r="U37"/>
  <c r="X37"/>
  <c r="BV37"/>
  <c r="CE37"/>
  <c r="U38"/>
  <c r="X38"/>
  <c r="BV38"/>
  <c r="CE38"/>
  <c r="U39"/>
  <c r="X39"/>
  <c r="BV39"/>
  <c r="CE39"/>
  <c r="U40"/>
  <c r="X40"/>
  <c r="BV40"/>
  <c r="CE40"/>
  <c r="U41"/>
  <c r="X41"/>
  <c r="BV41"/>
  <c r="CE41"/>
  <c r="U42"/>
  <c r="X42"/>
  <c r="BV42"/>
  <c r="CE42"/>
  <c r="U43"/>
  <c r="X43"/>
  <c r="BV43"/>
  <c r="CE43"/>
  <c r="U44"/>
  <c r="X44"/>
  <c r="BV44"/>
  <c r="CE44"/>
  <c r="U45"/>
  <c r="X45"/>
  <c r="BV45"/>
  <c r="CE45"/>
  <c r="U46"/>
  <c r="X46"/>
  <c r="BV46"/>
  <c r="CE46"/>
  <c r="U47"/>
  <c r="X47"/>
  <c r="BV47"/>
  <c r="CE47"/>
  <c r="U48"/>
  <c r="X48"/>
  <c r="BV48"/>
  <c r="CE48"/>
  <c r="U49"/>
  <c r="X49"/>
  <c r="AU49"/>
  <c r="BD49"/>
  <c r="BM49"/>
  <c r="BV49"/>
  <c r="CE49"/>
  <c r="U50"/>
  <c r="X50"/>
  <c r="AU50"/>
  <c r="BD50"/>
  <c r="BM50"/>
  <c r="BV50"/>
  <c r="CE50"/>
  <c r="U51"/>
  <c r="X51"/>
  <c r="AU51"/>
  <c r="BD51"/>
  <c r="BM51"/>
  <c r="BV51"/>
  <c r="CE51"/>
  <c r="U52"/>
  <c r="X52"/>
  <c r="AU52"/>
  <c r="BD52"/>
  <c r="BM52"/>
  <c r="BV52"/>
  <c r="CE52"/>
  <c r="U53"/>
  <c r="X53"/>
  <c r="AU53"/>
  <c r="BD53"/>
  <c r="BM53"/>
  <c r="BV53"/>
  <c r="CE53"/>
  <c r="U54"/>
  <c r="X54"/>
  <c r="AU54"/>
  <c r="BD54"/>
  <c r="BM54"/>
  <c r="BV54"/>
  <c r="CE54"/>
  <c r="U55"/>
  <c r="X55"/>
  <c r="AU55"/>
  <c r="BD55"/>
  <c r="BM55"/>
  <c r="BV55"/>
  <c r="CE55"/>
  <c r="U56"/>
  <c r="X56"/>
  <c r="AU56"/>
  <c r="BD56"/>
  <c r="BM56"/>
  <c r="BV56"/>
  <c r="CE56"/>
  <c r="U57"/>
  <c r="X57"/>
  <c r="AU57"/>
  <c r="BD57"/>
  <c r="BM57"/>
  <c r="BV57"/>
  <c r="CE57"/>
  <c r="U58"/>
  <c r="X58"/>
  <c r="AU58"/>
  <c r="BD58"/>
  <c r="BM58"/>
  <c r="BV58"/>
  <c r="CE58"/>
  <c r="U59"/>
  <c r="X59"/>
  <c r="AU59"/>
  <c r="BD59"/>
  <c r="BM59"/>
  <c r="BV59"/>
  <c r="CE59"/>
  <c r="U60"/>
  <c r="X60"/>
  <c r="AU60"/>
  <c r="BD60"/>
  <c r="BM60"/>
  <c r="BV60"/>
  <c r="CE60"/>
  <c r="U61"/>
  <c r="X61"/>
  <c r="AU61"/>
  <c r="BD61"/>
  <c r="BM61"/>
  <c r="BV61"/>
  <c r="CE61"/>
  <c r="U62"/>
  <c r="X62"/>
  <c r="AU62"/>
  <c r="BD62"/>
  <c r="BM62"/>
  <c r="BV62"/>
  <c r="CE62"/>
  <c r="U63"/>
  <c r="X63"/>
  <c r="AU63"/>
  <c r="BD63"/>
  <c r="BM63"/>
  <c r="BV63"/>
  <c r="CE63"/>
  <c r="U64"/>
  <c r="X64"/>
  <c r="AU64"/>
  <c r="BD64"/>
  <c r="BM64"/>
  <c r="BV64"/>
  <c r="CE64"/>
  <c r="U65"/>
  <c r="X65"/>
  <c r="AU65"/>
  <c r="BD65"/>
  <c r="BM65"/>
  <c r="BV65"/>
  <c r="CE65"/>
  <c r="U66"/>
  <c r="X66"/>
  <c r="AU66"/>
  <c r="BD66"/>
  <c r="BM66"/>
  <c r="BV66"/>
  <c r="CE66"/>
  <c r="U67"/>
  <c r="X67"/>
  <c r="AU67"/>
  <c r="BD67"/>
  <c r="BM67"/>
  <c r="BV67"/>
  <c r="CE67"/>
  <c r="U68"/>
  <c r="X68"/>
  <c r="AU68"/>
  <c r="BD68"/>
  <c r="BM68"/>
  <c r="BV68"/>
  <c r="CE68"/>
  <c r="U69"/>
  <c r="X69"/>
  <c r="AU69"/>
  <c r="BD69"/>
  <c r="BM69"/>
  <c r="BV69"/>
  <c r="CE69"/>
  <c r="U70"/>
  <c r="X70"/>
  <c r="AU70"/>
  <c r="BD70"/>
  <c r="BM70"/>
  <c r="BV70"/>
  <c r="CE70"/>
  <c r="U71"/>
  <c r="X71"/>
  <c r="AU71"/>
  <c r="BD71"/>
  <c r="BM71"/>
  <c r="BV71"/>
  <c r="CE71"/>
  <c r="U72"/>
  <c r="X72"/>
  <c r="AU72"/>
  <c r="BD72"/>
  <c r="BM72"/>
  <c r="BV72"/>
  <c r="CE72"/>
  <c r="U73"/>
  <c r="X73"/>
  <c r="AU73"/>
  <c r="BD73"/>
  <c r="BM73"/>
  <c r="BV73"/>
  <c r="CE73"/>
  <c r="U74"/>
  <c r="X74"/>
  <c r="AU74"/>
  <c r="BD74"/>
  <c r="BM74"/>
  <c r="BV74"/>
  <c r="CE74"/>
  <c r="U75"/>
  <c r="X75"/>
  <c r="AU75"/>
  <c r="BD75"/>
  <c r="BM75"/>
  <c r="BV75"/>
  <c r="CE75"/>
  <c r="U76"/>
  <c r="X76"/>
  <c r="AU76"/>
  <c r="BD76"/>
  <c r="BM76"/>
  <c r="BV76"/>
  <c r="CE76"/>
  <c r="U77"/>
  <c r="X77"/>
  <c r="AU77"/>
  <c r="BD77"/>
  <c r="BM77"/>
  <c r="BV77"/>
  <c r="CE77"/>
  <c r="U78"/>
  <c r="X78"/>
  <c r="AU78"/>
  <c r="BD78"/>
  <c r="BM78"/>
  <c r="BV78"/>
  <c r="CE78"/>
  <c r="U79"/>
  <c r="X79"/>
  <c r="AU79"/>
  <c r="BD79"/>
  <c r="BM79"/>
  <c r="BV79"/>
  <c r="CE79"/>
  <c r="U80"/>
  <c r="X80"/>
  <c r="AU80"/>
  <c r="BD80"/>
  <c r="BM80"/>
  <c r="BV80"/>
  <c r="CE80"/>
  <c r="U81"/>
  <c r="X81"/>
  <c r="AU81"/>
  <c r="BD81"/>
  <c r="BM81"/>
  <c r="BV81"/>
  <c r="CE81"/>
  <c r="U82"/>
  <c r="X82"/>
  <c r="AU82"/>
  <c r="BD82"/>
  <c r="BM82"/>
  <c r="BV82"/>
  <c r="CE82"/>
  <c r="U83"/>
  <c r="X83"/>
  <c r="AU83"/>
  <c r="BD83"/>
  <c r="BM83"/>
  <c r="BV83"/>
  <c r="CE83"/>
  <c r="U84"/>
  <c r="X84"/>
  <c r="AU84"/>
  <c r="BD84"/>
  <c r="BM84"/>
  <c r="BV84"/>
  <c r="CE84"/>
  <c r="U85"/>
  <c r="X85"/>
  <c r="AU85"/>
  <c r="BD85"/>
  <c r="BM85"/>
  <c r="BV85"/>
  <c r="CE85"/>
  <c r="U86"/>
  <c r="X86"/>
  <c r="AU86"/>
  <c r="BD86"/>
  <c r="BM86"/>
  <c r="BV86"/>
  <c r="CE86"/>
  <c r="U87"/>
  <c r="X87"/>
  <c r="AU87"/>
  <c r="BD87"/>
  <c r="BM87"/>
  <c r="BV87"/>
  <c r="CE87"/>
  <c r="U88"/>
  <c r="X88"/>
  <c r="AU88"/>
  <c r="BD88"/>
  <c r="BM88"/>
  <c r="BV88"/>
  <c r="CE88"/>
  <c r="U89"/>
  <c r="X89"/>
  <c r="AU89"/>
  <c r="BD89"/>
  <c r="BM89"/>
  <c r="BV89"/>
  <c r="CE89"/>
  <c r="U90"/>
  <c r="X90"/>
  <c r="AU90"/>
  <c r="BD90"/>
  <c r="BM90"/>
  <c r="BV90"/>
  <c r="CE90"/>
  <c r="U91"/>
  <c r="X91"/>
  <c r="AU91"/>
  <c r="BD91"/>
  <c r="BM91"/>
  <c r="BV91"/>
  <c r="CE91"/>
  <c r="U92"/>
  <c r="X92"/>
  <c r="AU92"/>
  <c r="BD92"/>
  <c r="BM92"/>
  <c r="BV92"/>
  <c r="CE92"/>
  <c r="U93"/>
  <c r="X93"/>
  <c r="AU93"/>
  <c r="BD93"/>
  <c r="BM93"/>
  <c r="BV93"/>
  <c r="CE93"/>
  <c r="U94"/>
  <c r="X94"/>
  <c r="AU94"/>
  <c r="BD94"/>
  <c r="BM94"/>
  <c r="BV94"/>
  <c r="CE94"/>
  <c r="U95"/>
  <c r="X95"/>
  <c r="AU95"/>
  <c r="BD95"/>
  <c r="BM95"/>
  <c r="BV95"/>
  <c r="CE95"/>
  <c r="U96"/>
  <c r="X96"/>
  <c r="AU96"/>
  <c r="BD96"/>
  <c r="BM96"/>
  <c r="BV96"/>
  <c r="CE96"/>
  <c r="U97"/>
  <c r="X97"/>
  <c r="AU97"/>
  <c r="BD97"/>
  <c r="BM97"/>
  <c r="BV97"/>
  <c r="CE97"/>
  <c r="U98"/>
  <c r="X98"/>
  <c r="AU98"/>
  <c r="BD98"/>
  <c r="BM98"/>
  <c r="BV98"/>
  <c r="CE98"/>
  <c r="U99"/>
  <c r="X99"/>
  <c r="AU99"/>
  <c r="BD99"/>
  <c r="BM99"/>
  <c r="BV99"/>
  <c r="CE99"/>
  <c r="U100"/>
  <c r="X100"/>
  <c r="AU100"/>
  <c r="BD100"/>
  <c r="BM100"/>
  <c r="BV100"/>
  <c r="CE100"/>
  <c r="U101"/>
  <c r="X101"/>
  <c r="AU101"/>
  <c r="BD101"/>
  <c r="BM101"/>
  <c r="BV101"/>
  <c r="CE101"/>
  <c r="U102"/>
  <c r="X102"/>
  <c r="AU102"/>
  <c r="BD102"/>
  <c r="BM102"/>
  <c r="BV102"/>
  <c r="CE102"/>
  <c r="U103"/>
  <c r="X103"/>
  <c r="AU103"/>
  <c r="BD103"/>
  <c r="BM103"/>
  <c r="BV103"/>
  <c r="CE103"/>
  <c r="U104"/>
  <c r="X104"/>
  <c r="AU104"/>
  <c r="BD104"/>
  <c r="BM104"/>
  <c r="BV104"/>
  <c r="CE104"/>
  <c r="U105"/>
  <c r="X105"/>
  <c r="AU105"/>
  <c r="BD105"/>
  <c r="BM105"/>
  <c r="BV105"/>
  <c r="CE105"/>
  <c r="U106"/>
  <c r="X106"/>
  <c r="AU106"/>
  <c r="BD106"/>
  <c r="BM106"/>
  <c r="BV106"/>
  <c r="CE106"/>
  <c r="U107"/>
  <c r="X107"/>
  <c r="AU107"/>
  <c r="BD107"/>
  <c r="BM107"/>
  <c r="BV107"/>
  <c r="CE107"/>
  <c r="U108"/>
  <c r="X108"/>
  <c r="AU108"/>
  <c r="BD108"/>
  <c r="BM108"/>
  <c r="BV108"/>
  <c r="CE108"/>
  <c r="U109"/>
  <c r="X109"/>
  <c r="AU109"/>
  <c r="BD109"/>
  <c r="BM109"/>
  <c r="BV109"/>
  <c r="CE109"/>
  <c r="U110"/>
  <c r="X110"/>
  <c r="AU110"/>
  <c r="BD110"/>
  <c r="BM110"/>
  <c r="BV110"/>
  <c r="CE110"/>
  <c r="U111"/>
  <c r="X111"/>
  <c r="AU111"/>
  <c r="BD111"/>
  <c r="BM111"/>
  <c r="BV111"/>
  <c r="CE111"/>
  <c r="U112"/>
  <c r="X112"/>
  <c r="AU112"/>
  <c r="BD112"/>
  <c r="BM112"/>
  <c r="BV112"/>
  <c r="CE112"/>
  <c r="U113"/>
  <c r="X113"/>
  <c r="AU113"/>
  <c r="BD113"/>
  <c r="BM113"/>
  <c r="BV113"/>
  <c r="CE113"/>
  <c r="U114"/>
  <c r="X114"/>
  <c r="AU114"/>
  <c r="BD114"/>
  <c r="BM114"/>
  <c r="BV114"/>
  <c r="CE114"/>
  <c r="U115"/>
  <c r="X115"/>
  <c r="AU115"/>
  <c r="BD115"/>
  <c r="BM115"/>
  <c r="BV115"/>
  <c r="CE115"/>
  <c r="U116"/>
  <c r="X116"/>
  <c r="AU116"/>
  <c r="BD116"/>
  <c r="BM116"/>
  <c r="BV116"/>
  <c r="CE116"/>
  <c r="U117"/>
  <c r="X117"/>
  <c r="AU117"/>
  <c r="BD117"/>
  <c r="BM117"/>
  <c r="BV117"/>
  <c r="CE117"/>
  <c r="U118"/>
  <c r="X118"/>
  <c r="AU118"/>
  <c r="BD118"/>
  <c r="BM118"/>
  <c r="BV118"/>
  <c r="CE118"/>
  <c r="U119"/>
  <c r="X119"/>
  <c r="AU119"/>
  <c r="BD119"/>
  <c r="BM119"/>
  <c r="BV119"/>
  <c r="CE119"/>
  <c r="U120"/>
  <c r="X120"/>
  <c r="AU120"/>
  <c r="BD120"/>
  <c r="BM120"/>
  <c r="BV120"/>
  <c r="CE120"/>
  <c r="U121"/>
  <c r="X121"/>
  <c r="AU121"/>
  <c r="BD121"/>
  <c r="BM121"/>
  <c r="BV121"/>
  <c r="CE121"/>
  <c r="U122"/>
  <c r="X122"/>
  <c r="AU122"/>
  <c r="BD122"/>
  <c r="BM122"/>
  <c r="BV122"/>
  <c r="CE122"/>
  <c r="U123"/>
  <c r="X123"/>
  <c r="AU123"/>
  <c r="BD123"/>
  <c r="BM123"/>
  <c r="BV123"/>
  <c r="CE123"/>
  <c r="U124"/>
  <c r="X124"/>
  <c r="AU124"/>
  <c r="BD124"/>
  <c r="BM124"/>
  <c r="BV124"/>
  <c r="CE124"/>
  <c r="U125"/>
  <c r="X125"/>
  <c r="AU125"/>
  <c r="BD125"/>
  <c r="BM125"/>
  <c r="BV125"/>
  <c r="CE125"/>
  <c r="U126"/>
  <c r="X126"/>
  <c r="AU126"/>
  <c r="BD126"/>
  <c r="BM126"/>
  <c r="BV126"/>
  <c r="CE126"/>
  <c r="U127"/>
  <c r="X127"/>
  <c r="AU127"/>
  <c r="BD127"/>
  <c r="BM127"/>
  <c r="BV127"/>
  <c r="CE127"/>
  <c r="U128"/>
  <c r="X128"/>
  <c r="AU128"/>
  <c r="BD128"/>
  <c r="BM128"/>
  <c r="BV128"/>
  <c r="CE128"/>
  <c r="U129"/>
  <c r="X129"/>
  <c r="AU129"/>
  <c r="BD129"/>
  <c r="BM129"/>
  <c r="BV129"/>
  <c r="CE129"/>
  <c r="U130"/>
  <c r="X130"/>
  <c r="AU130"/>
  <c r="BD130"/>
  <c r="BM130"/>
  <c r="BV130"/>
  <c r="CE130"/>
  <c r="AE12" i="115"/>
  <c r="I12" s="1"/>
  <c r="AE13"/>
  <c r="I13" s="1"/>
  <c r="AE15"/>
  <c r="I15" s="1"/>
  <c r="AE17"/>
  <c r="I17" s="1"/>
  <c r="E8" i="130"/>
  <c r="E11" s="1"/>
  <c r="C11"/>
  <c r="C12"/>
  <c r="C13"/>
  <c r="C14"/>
  <c r="C15"/>
  <c r="C16"/>
  <c r="C17"/>
  <c r="C18"/>
  <c r="C19"/>
  <c r="C20"/>
  <c r="C21"/>
  <c r="C22"/>
  <c r="C23"/>
  <c r="C24"/>
  <c r="C25"/>
  <c r="C26"/>
  <c r="C27"/>
  <c r="C28"/>
  <c r="C29"/>
  <c r="C30"/>
  <c r="C31"/>
  <c r="C32"/>
  <c r="C33"/>
  <c r="C34"/>
  <c r="C35"/>
  <c r="C36"/>
  <c r="C37"/>
  <c r="C38"/>
  <c r="C39"/>
  <c r="C40"/>
  <c r="C41"/>
  <c r="C42"/>
  <c r="BQ3" i="115"/>
  <c r="BQ4"/>
  <c r="BR5"/>
  <c r="BR6"/>
  <c r="BH3"/>
  <c r="BJ3"/>
  <c r="AU3" s="1"/>
  <c r="BL3"/>
  <c r="AW3" s="1"/>
  <c r="AJ3"/>
  <c r="BN3"/>
  <c r="AY3" s="1"/>
  <c r="AL3" s="1"/>
  <c r="X3" s="1"/>
  <c r="BP3"/>
  <c r="BA3"/>
  <c r="AN3"/>
  <c r="Z3" s="1"/>
  <c r="BH4"/>
  <c r="BJ4"/>
  <c r="AU4" s="1"/>
  <c r="BL4"/>
  <c r="AW4" s="1"/>
  <c r="AJ4"/>
  <c r="BN4"/>
  <c r="AY4" s="1"/>
  <c r="AL4"/>
  <c r="X4" s="1"/>
  <c r="BP4"/>
  <c r="BH5"/>
  <c r="BJ5"/>
  <c r="AU5" s="1"/>
  <c r="BL5"/>
  <c r="AW5" s="1"/>
  <c r="AJ5"/>
  <c r="BN5"/>
  <c r="AY5" s="1"/>
  <c r="AL5"/>
  <c r="X5" s="1"/>
  <c r="BP5"/>
  <c r="BA5" s="1"/>
  <c r="BH6"/>
  <c r="BJ6"/>
  <c r="AU6" s="1"/>
  <c r="BL6"/>
  <c r="AW6" s="1"/>
  <c r="AJ6"/>
  <c r="BN6"/>
  <c r="AY6" s="1"/>
  <c r="AL6"/>
  <c r="X6" s="1"/>
  <c r="BP6"/>
  <c r="BH7"/>
  <c r="BJ7"/>
  <c r="AU7" s="1"/>
  <c r="BL7"/>
  <c r="AW7"/>
  <c r="AJ7"/>
  <c r="BH8"/>
  <c r="BJ8"/>
  <c r="AU8"/>
  <c r="BL8"/>
  <c r="AW8"/>
  <c r="AJ8"/>
  <c r="BH9"/>
  <c r="BJ9"/>
  <c r="AU9" s="1"/>
  <c r="BL9"/>
  <c r="AW9" s="1"/>
  <c r="AJ9"/>
  <c r="BH10"/>
  <c r="BJ10"/>
  <c r="AU10" s="1"/>
  <c r="BL10"/>
  <c r="AW10" s="1"/>
  <c r="AJ10"/>
  <c r="AE11"/>
  <c r="I11" s="1"/>
  <c r="BH11"/>
  <c r="BJ11"/>
  <c r="AU11" s="1"/>
  <c r="BH12"/>
  <c r="BJ12"/>
  <c r="AU12" s="1"/>
  <c r="BH13"/>
  <c r="BJ13"/>
  <c r="AU13" s="1"/>
  <c r="AE14"/>
  <c r="I14" s="1"/>
  <c r="BH14"/>
  <c r="BJ14"/>
  <c r="AU14" s="1"/>
  <c r="BH15"/>
  <c r="BJ15"/>
  <c r="AU15" s="1"/>
  <c r="AE16"/>
  <c r="I16" s="1"/>
  <c r="BH16"/>
  <c r="BJ16"/>
  <c r="AU16" s="1"/>
  <c r="BH17"/>
  <c r="BJ17"/>
  <c r="AU17" s="1"/>
  <c r="AE18"/>
  <c r="I18" s="1"/>
  <c r="BH18"/>
  <c r="BJ18"/>
  <c r="AU18" s="1"/>
  <c r="BH19"/>
  <c r="BH20"/>
  <c r="BH21"/>
  <c r="BH22"/>
  <c r="BH23"/>
  <c r="BH24"/>
  <c r="BH25"/>
  <c r="BH26"/>
  <c r="BH27"/>
  <c r="BH28"/>
  <c r="BH29"/>
  <c r="BH30"/>
  <c r="BH31"/>
  <c r="BH32"/>
  <c r="BH33"/>
  <c r="BH34"/>
  <c r="A2" i="61"/>
  <c r="AN6" i="115"/>
  <c r="Z6" s="1"/>
  <c r="E41" i="130"/>
  <c r="E37"/>
  <c r="E33"/>
  <c r="E29"/>
  <c r="E25"/>
  <c r="E21"/>
  <c r="E17"/>
  <c r="E13"/>
  <c r="AN5" i="115"/>
  <c r="Z5" s="1"/>
  <c r="E2" i="61"/>
  <c r="B350"/>
  <c r="B400"/>
  <c r="B368"/>
  <c r="B39"/>
  <c r="B384"/>
  <c r="B229"/>
  <c r="B405"/>
  <c r="B177"/>
  <c r="B499"/>
  <c r="B493"/>
  <c r="B451"/>
  <c r="B214"/>
  <c r="B180"/>
  <c r="B222"/>
  <c r="B262"/>
  <c r="B379"/>
  <c r="B496"/>
  <c r="B184"/>
  <c r="B376"/>
  <c r="B360"/>
  <c r="B35"/>
  <c r="B173"/>
  <c r="B136"/>
  <c r="B457"/>
  <c r="B483"/>
  <c r="B29"/>
  <c r="B115"/>
  <c r="B504"/>
  <c r="B299"/>
  <c r="B118"/>
  <c r="B197"/>
  <c r="B228"/>
  <c r="B513"/>
  <c r="B288"/>
  <c r="B482"/>
  <c r="B472"/>
  <c r="B443"/>
  <c r="B267"/>
  <c r="B432"/>
  <c r="B182"/>
  <c r="B305"/>
  <c r="B314"/>
  <c r="B146"/>
  <c r="B492"/>
  <c r="B175"/>
  <c r="B317"/>
  <c r="B168"/>
  <c r="B127"/>
  <c r="B124"/>
  <c r="B80"/>
  <c r="B9"/>
  <c r="B84"/>
  <c r="B64"/>
  <c r="B135"/>
  <c r="B485"/>
  <c r="B41"/>
  <c r="B332"/>
  <c r="B469"/>
  <c r="B217"/>
  <c r="B330"/>
  <c r="B495"/>
  <c r="B235"/>
  <c r="B104"/>
  <c r="B366"/>
  <c r="B114"/>
  <c r="B79"/>
  <c r="B265"/>
  <c r="B349"/>
  <c r="B133"/>
  <c r="B275"/>
  <c r="B47"/>
  <c r="B204"/>
  <c r="B338"/>
  <c r="B414"/>
  <c r="B335"/>
  <c r="B155"/>
  <c r="B515"/>
  <c r="B433"/>
  <c r="B36"/>
  <c r="B415"/>
  <c r="B295"/>
  <c r="B431"/>
  <c r="B329"/>
  <c r="B86"/>
  <c r="B315"/>
  <c r="B444"/>
  <c r="B164"/>
  <c r="B191"/>
  <c r="B72"/>
  <c r="B159"/>
  <c r="B100"/>
  <c r="B109"/>
  <c r="B506"/>
  <c r="B393"/>
  <c r="B144"/>
  <c r="B413"/>
  <c r="B150"/>
  <c r="B327"/>
  <c r="B430"/>
  <c r="B244"/>
  <c r="B212"/>
  <c r="B372"/>
  <c r="B99"/>
  <c r="B398"/>
  <c r="B62"/>
  <c r="B38"/>
  <c r="B279"/>
  <c r="B365"/>
  <c r="B137"/>
  <c r="B277"/>
  <c r="B202"/>
  <c r="B406"/>
  <c r="B386"/>
  <c r="B494"/>
  <c r="B474"/>
  <c r="B266"/>
  <c r="B454"/>
  <c r="B271"/>
  <c r="B106"/>
  <c r="B328"/>
  <c r="B357"/>
  <c r="B77"/>
  <c r="B511"/>
  <c r="B259"/>
  <c r="B311"/>
  <c r="B344"/>
  <c r="B276"/>
  <c r="B418"/>
  <c r="B478"/>
  <c r="B12"/>
  <c r="B459"/>
  <c r="B434"/>
  <c r="B107"/>
  <c r="B282"/>
  <c r="B16"/>
  <c r="B97"/>
  <c r="B134"/>
  <c r="B63"/>
  <c r="B71"/>
  <c r="B179"/>
  <c r="B37"/>
  <c r="B340"/>
  <c r="B396"/>
  <c r="B394"/>
  <c r="B361"/>
  <c r="B128"/>
  <c r="B466"/>
  <c r="B468"/>
  <c r="B510"/>
  <c r="B427"/>
  <c r="B44"/>
  <c r="B488"/>
  <c r="B467"/>
  <c r="B436"/>
  <c r="B347"/>
  <c r="B395"/>
  <c r="B410"/>
  <c r="B455"/>
  <c r="B292"/>
  <c r="B416"/>
  <c r="B260"/>
  <c r="B486"/>
  <c r="B216"/>
  <c r="B14"/>
  <c r="B18"/>
  <c r="B225"/>
  <c r="B461"/>
  <c r="B255"/>
  <c r="B196"/>
  <c r="B66"/>
  <c r="B205"/>
  <c r="B163"/>
  <c r="B10"/>
  <c r="B142"/>
  <c r="B465"/>
  <c r="B161"/>
  <c r="B129"/>
  <c r="B316"/>
  <c r="B28"/>
  <c r="B429"/>
  <c r="B489"/>
  <c r="B503"/>
  <c r="B45"/>
  <c r="B296"/>
  <c r="B448"/>
  <c r="B477"/>
  <c r="B247"/>
  <c r="B422"/>
  <c r="B48"/>
  <c r="B353"/>
  <c r="B356"/>
  <c r="B54"/>
  <c r="B151"/>
  <c r="B31"/>
  <c r="B183"/>
  <c r="B113"/>
  <c r="B322"/>
  <c r="B98"/>
  <c r="B178"/>
  <c r="B55"/>
  <c r="B284"/>
  <c r="B92"/>
  <c r="B297"/>
  <c r="B49"/>
  <c r="B364"/>
  <c r="B59"/>
  <c r="B68"/>
  <c r="B120"/>
  <c r="B138"/>
  <c r="B421"/>
  <c r="B426"/>
  <c r="B233"/>
  <c r="B270"/>
  <c r="B220"/>
  <c r="B261"/>
  <c r="B375"/>
  <c r="B181"/>
  <c r="B339"/>
  <c r="B75"/>
  <c r="B308"/>
  <c r="B221"/>
  <c r="B83"/>
  <c r="B280"/>
  <c r="B93"/>
  <c r="B103"/>
  <c r="B352"/>
  <c r="B74"/>
  <c r="B304"/>
  <c r="B281"/>
  <c r="B21"/>
  <c r="B25"/>
  <c r="B232"/>
  <c r="B382"/>
  <c r="B15"/>
  <c r="B420"/>
  <c r="B336"/>
  <c r="B90"/>
  <c r="B219"/>
  <c r="B480"/>
  <c r="B46"/>
  <c r="B445"/>
  <c r="B291"/>
  <c r="B369"/>
  <c r="B387"/>
  <c r="B119"/>
  <c r="B123"/>
  <c r="B354"/>
  <c r="B82"/>
  <c r="B30"/>
  <c r="B516"/>
  <c r="B154"/>
  <c r="B481"/>
  <c r="B117"/>
  <c r="B383"/>
  <c r="B507"/>
  <c r="B195"/>
  <c r="B502"/>
  <c r="B101"/>
  <c r="B185"/>
  <c r="B345"/>
  <c r="B403"/>
  <c r="B94"/>
  <c r="B192"/>
  <c r="B490"/>
  <c r="B211"/>
  <c r="B240"/>
  <c r="B309"/>
  <c r="B193"/>
  <c r="B491"/>
  <c r="B149"/>
  <c r="B351"/>
  <c r="B194"/>
  <c r="B130"/>
  <c r="B43"/>
  <c r="B334"/>
  <c r="B463"/>
  <c r="B456"/>
  <c r="B424"/>
  <c r="B378"/>
  <c r="B245"/>
  <c r="B73"/>
  <c r="B158"/>
  <c r="B81"/>
  <c r="B257"/>
  <c r="B475"/>
  <c r="B176"/>
  <c r="B479"/>
  <c r="B471"/>
  <c r="B237"/>
  <c r="B252"/>
  <c r="B294"/>
  <c r="B419"/>
  <c r="B462"/>
  <c r="B380"/>
  <c r="B174"/>
  <c r="B234"/>
  <c r="B145"/>
  <c r="B254"/>
  <c r="B8"/>
  <c r="B370"/>
  <c r="B20"/>
  <c r="B22"/>
  <c r="B313"/>
  <c r="B289"/>
  <c r="B283"/>
  <c r="B88"/>
  <c r="B411"/>
  <c r="B236"/>
  <c r="B160"/>
  <c r="B24"/>
  <c r="B290"/>
  <c r="B76"/>
  <c r="B201"/>
  <c r="B362"/>
  <c r="B310"/>
  <c r="B153"/>
  <c r="B269"/>
  <c r="B250"/>
  <c r="B452"/>
  <c r="B326"/>
  <c r="B210"/>
  <c r="B331"/>
  <c r="B404"/>
  <c r="B5"/>
  <c r="B358"/>
  <c r="B263"/>
  <c r="B498"/>
  <c r="B407"/>
  <c r="B417"/>
  <c r="B508"/>
  <c r="B389"/>
  <c r="B320"/>
  <c r="B346"/>
  <c r="B359"/>
  <c r="B437"/>
  <c r="B251"/>
  <c r="B70"/>
  <c r="B337"/>
  <c r="B500"/>
  <c r="B143"/>
  <c r="B253"/>
  <c r="B132"/>
  <c r="B425"/>
  <c r="B367"/>
  <c r="B348"/>
  <c r="B243"/>
  <c r="B385"/>
  <c r="B391"/>
  <c r="B501"/>
  <c r="B278"/>
  <c r="B286"/>
  <c r="B172"/>
  <c r="B241"/>
  <c r="B402"/>
  <c r="B293"/>
  <c r="B273"/>
  <c r="B428"/>
  <c r="B200"/>
  <c r="B505"/>
  <c r="B148"/>
  <c r="B497"/>
  <c r="B341"/>
  <c r="B34"/>
  <c r="B285"/>
  <c r="B514"/>
  <c r="B343"/>
  <c r="B213"/>
  <c r="B318"/>
  <c r="B440"/>
  <c r="B167"/>
  <c r="B464"/>
  <c r="B408"/>
  <c r="B476"/>
  <c r="B125"/>
  <c r="B165"/>
  <c r="B226"/>
  <c r="B363"/>
  <c r="B207"/>
  <c r="B57"/>
  <c r="B392"/>
  <c r="B17"/>
  <c r="B449"/>
  <c r="B435"/>
  <c r="B209"/>
  <c r="B231"/>
  <c r="B249"/>
  <c r="B33"/>
  <c r="B188"/>
  <c r="B95"/>
  <c r="B300"/>
  <c r="B112"/>
  <c r="B399"/>
  <c r="B203"/>
  <c r="B223"/>
  <c r="B187"/>
  <c r="B96"/>
  <c r="B121"/>
  <c r="B509"/>
  <c r="B272"/>
  <c r="B102"/>
  <c r="B198"/>
  <c r="B377"/>
  <c r="B169"/>
  <c r="B42"/>
  <c r="B355"/>
  <c r="B306"/>
  <c r="B171"/>
  <c r="B156"/>
  <c r="B215"/>
  <c r="B51"/>
  <c r="B409"/>
  <c r="B78"/>
  <c r="B85"/>
  <c r="B342"/>
  <c r="B26"/>
  <c r="B268"/>
  <c r="B60"/>
  <c r="B157"/>
  <c r="B91"/>
  <c r="B6"/>
  <c r="B487"/>
  <c r="B401"/>
  <c r="B447"/>
  <c r="B111"/>
  <c r="B298"/>
  <c r="B258"/>
  <c r="B373"/>
  <c r="B218"/>
  <c r="B397"/>
  <c r="B67"/>
  <c r="B512"/>
  <c r="B242"/>
  <c r="B446"/>
  <c r="B264"/>
  <c r="B312"/>
  <c r="B189"/>
  <c r="B162"/>
  <c r="B227"/>
  <c r="B333"/>
  <c r="B371"/>
  <c r="B412"/>
  <c r="B301"/>
  <c r="B87"/>
  <c r="B53"/>
  <c r="B40"/>
  <c r="B131"/>
  <c r="B140"/>
  <c r="B89"/>
  <c r="B208"/>
  <c r="B32"/>
  <c r="B65"/>
  <c r="B438"/>
  <c r="B303"/>
  <c r="B390"/>
  <c r="B13"/>
  <c r="B61"/>
  <c r="B323"/>
  <c r="B442"/>
  <c r="B7"/>
  <c r="B122"/>
  <c r="B381"/>
  <c r="B50"/>
  <c r="B152"/>
  <c r="B307"/>
  <c r="B199"/>
  <c r="B460"/>
  <c r="B105"/>
  <c r="B325"/>
  <c r="B170"/>
  <c r="B439"/>
  <c r="B450"/>
  <c r="B186"/>
  <c r="B423"/>
  <c r="B139"/>
  <c r="B56"/>
  <c r="B108"/>
  <c r="B274"/>
  <c r="B239"/>
  <c r="B470"/>
  <c r="B141"/>
  <c r="B126"/>
  <c r="B238"/>
  <c r="B19"/>
  <c r="B116"/>
  <c r="B190"/>
  <c r="B23"/>
  <c r="B484"/>
  <c r="B110"/>
  <c r="B69"/>
  <c r="B11"/>
  <c r="B256"/>
  <c r="B321"/>
  <c r="B453"/>
  <c r="B324"/>
  <c r="B147"/>
  <c r="B248"/>
  <c r="B287"/>
  <c r="B473"/>
  <c r="B388"/>
  <c r="B246"/>
  <c r="B441"/>
  <c r="B166"/>
  <c r="B206"/>
  <c r="B230"/>
  <c r="B302"/>
  <c r="B224"/>
  <c r="B27"/>
  <c r="B319"/>
  <c r="B52"/>
  <c r="B58"/>
  <c r="B458"/>
  <c r="B374"/>
  <c r="E1" i="128"/>
  <c r="C1"/>
  <c r="AN4" i="115"/>
  <c r="E374" i="61"/>
  <c r="E458"/>
  <c r="E58"/>
  <c r="E319"/>
  <c r="E27"/>
  <c r="E302"/>
  <c r="E230"/>
  <c r="C206"/>
  <c r="C166"/>
  <c r="E441"/>
  <c r="E287"/>
  <c r="E147"/>
  <c r="C453"/>
  <c r="E470"/>
  <c r="C239"/>
  <c r="C274"/>
  <c r="E139"/>
  <c r="C423"/>
  <c r="E186"/>
  <c r="E450"/>
  <c r="C439"/>
  <c r="E170"/>
  <c r="C325"/>
  <c r="E105"/>
  <c r="C381"/>
  <c r="C323"/>
  <c r="C61"/>
  <c r="C390"/>
  <c r="E65"/>
  <c r="E89"/>
  <c r="C374"/>
  <c r="C458"/>
  <c r="C58"/>
  <c r="C319"/>
  <c r="C27"/>
  <c r="C302"/>
  <c r="C230"/>
  <c r="E206"/>
  <c r="E166"/>
  <c r="C441"/>
  <c r="C246"/>
  <c r="E473"/>
  <c r="C287"/>
  <c r="C147"/>
  <c r="E453"/>
  <c r="C321"/>
  <c r="E11"/>
  <c r="E69"/>
  <c r="E110"/>
  <c r="E23"/>
  <c r="C190"/>
  <c r="C19"/>
  <c r="C238"/>
  <c r="C126"/>
  <c r="C141"/>
  <c r="C470"/>
  <c r="E239"/>
  <c r="E274"/>
  <c r="C139"/>
  <c r="E423"/>
  <c r="C186"/>
  <c r="C450"/>
  <c r="E439"/>
  <c r="C170"/>
  <c r="E325"/>
  <c r="C105"/>
  <c r="C199"/>
  <c r="C307"/>
  <c r="E50"/>
  <c r="E381"/>
  <c r="E122"/>
  <c r="E7"/>
  <c r="E442"/>
  <c r="E323"/>
  <c r="E61"/>
  <c r="C13"/>
  <c r="E390"/>
  <c r="E303"/>
  <c r="C438"/>
  <c r="C65"/>
  <c r="C89"/>
  <c r="C131"/>
  <c r="C53"/>
  <c r="C87"/>
  <c r="E301"/>
  <c r="C371"/>
  <c r="E333"/>
  <c r="C227"/>
  <c r="E162"/>
  <c r="E189"/>
  <c r="C446"/>
  <c r="C242"/>
  <c r="C67"/>
  <c r="E397"/>
  <c r="E218"/>
  <c r="E373"/>
  <c r="C258"/>
  <c r="E298"/>
  <c r="E111"/>
  <c r="C447"/>
  <c r="C401"/>
  <c r="C487"/>
  <c r="C6"/>
  <c r="E91"/>
  <c r="C157"/>
  <c r="E26"/>
  <c r="E342"/>
  <c r="C85"/>
  <c r="C78"/>
  <c r="E409"/>
  <c r="E51"/>
  <c r="C215"/>
  <c r="C171"/>
  <c r="E306"/>
  <c r="C355"/>
  <c r="E42"/>
  <c r="C169"/>
  <c r="C377"/>
  <c r="E198"/>
  <c r="E102"/>
  <c r="C509"/>
  <c r="C121"/>
  <c r="C187"/>
  <c r="E223"/>
  <c r="C203"/>
  <c r="E399"/>
  <c r="C95"/>
  <c r="C33"/>
  <c r="E249"/>
  <c r="C231"/>
  <c r="E209"/>
  <c r="C435"/>
  <c r="E449"/>
  <c r="C17"/>
  <c r="C57"/>
  <c r="E207"/>
  <c r="C363"/>
  <c r="C226"/>
  <c r="C165"/>
  <c r="E125"/>
  <c r="E167"/>
  <c r="C318"/>
  <c r="C213"/>
  <c r="E343"/>
  <c r="E514"/>
  <c r="C285"/>
  <c r="C34"/>
  <c r="C341"/>
  <c r="C497"/>
  <c r="C505"/>
  <c r="C273"/>
  <c r="C293"/>
  <c r="C402"/>
  <c r="E241"/>
  <c r="E286"/>
  <c r="C278"/>
  <c r="E501"/>
  <c r="C391"/>
  <c r="E385"/>
  <c r="E243"/>
  <c r="C367"/>
  <c r="C425"/>
  <c r="C253"/>
  <c r="C143"/>
  <c r="C337"/>
  <c r="C70"/>
  <c r="C251"/>
  <c r="E437"/>
  <c r="C359"/>
  <c r="E346"/>
  <c r="E389"/>
  <c r="E417"/>
  <c r="E407"/>
  <c r="E498"/>
  <c r="C263"/>
  <c r="C358"/>
  <c r="C5"/>
  <c r="C331"/>
  <c r="E210"/>
  <c r="C326"/>
  <c r="E250"/>
  <c r="C269"/>
  <c r="E153"/>
  <c r="E310"/>
  <c r="E362"/>
  <c r="E201"/>
  <c r="E290"/>
  <c r="C411"/>
  <c r="C283"/>
  <c r="E289"/>
  <c r="C313"/>
  <c r="C22"/>
  <c r="C370"/>
  <c r="C254"/>
  <c r="E145"/>
  <c r="E234"/>
  <c r="E174"/>
  <c r="E462"/>
  <c r="C419"/>
  <c r="E237"/>
  <c r="C471"/>
  <c r="C475"/>
  <c r="E73"/>
  <c r="C245"/>
  <c r="E378"/>
  <c r="C334"/>
  <c r="E130"/>
  <c r="E351"/>
  <c r="E246"/>
  <c r="C473"/>
  <c r="E321"/>
  <c r="C11"/>
  <c r="C69"/>
  <c r="C110"/>
  <c r="C23"/>
  <c r="E190"/>
  <c r="E19"/>
  <c r="E238"/>
  <c r="E126"/>
  <c r="E141"/>
  <c r="E199"/>
  <c r="E307"/>
  <c r="C50"/>
  <c r="C122"/>
  <c r="C7"/>
  <c r="C442"/>
  <c r="E13"/>
  <c r="C303"/>
  <c r="E438"/>
  <c r="E131"/>
  <c r="E53"/>
  <c r="E87"/>
  <c r="C301"/>
  <c r="E371"/>
  <c r="C333"/>
  <c r="E227"/>
  <c r="C162"/>
  <c r="C189"/>
  <c r="E446"/>
  <c r="E242"/>
  <c r="E67"/>
  <c r="C397"/>
  <c r="C218"/>
  <c r="C373"/>
  <c r="E258"/>
  <c r="C298"/>
  <c r="C111"/>
  <c r="E447"/>
  <c r="E401"/>
  <c r="E487"/>
  <c r="E6"/>
  <c r="C91"/>
  <c r="E157"/>
  <c r="C26"/>
  <c r="C342"/>
  <c r="E85"/>
  <c r="E78"/>
  <c r="C409"/>
  <c r="C51"/>
  <c r="E215"/>
  <c r="E171"/>
  <c r="C306"/>
  <c r="E355"/>
  <c r="C42"/>
  <c r="E169"/>
  <c r="E377"/>
  <c r="C198"/>
  <c r="C102"/>
  <c r="E509"/>
  <c r="E121"/>
  <c r="E187"/>
  <c r="C223"/>
  <c r="E203"/>
  <c r="C399"/>
  <c r="E95"/>
  <c r="E33"/>
  <c r="C249"/>
  <c r="E231"/>
  <c r="C209"/>
  <c r="E435"/>
  <c r="C449"/>
  <c r="E17"/>
  <c r="E57"/>
  <c r="C207"/>
  <c r="E363"/>
  <c r="E226"/>
  <c r="E165"/>
  <c r="C125"/>
  <c r="C167"/>
  <c r="E318"/>
  <c r="E213"/>
  <c r="C343"/>
  <c r="C514"/>
  <c r="E285"/>
  <c r="E34"/>
  <c r="E341"/>
  <c r="E497"/>
  <c r="E505"/>
  <c r="E273"/>
  <c r="E293"/>
  <c r="E402"/>
  <c r="C241"/>
  <c r="C286"/>
  <c r="E278"/>
  <c r="C501"/>
  <c r="E391"/>
  <c r="C385"/>
  <c r="C243"/>
  <c r="E367"/>
  <c r="E425"/>
  <c r="E253"/>
  <c r="E143"/>
  <c r="E337"/>
  <c r="E70"/>
  <c r="E251"/>
  <c r="C437"/>
  <c r="E359"/>
  <c r="C346"/>
  <c r="C389"/>
  <c r="C417"/>
  <c r="C407"/>
  <c r="C498"/>
  <c r="E263"/>
  <c r="E358"/>
  <c r="E5"/>
  <c r="E331"/>
  <c r="C210"/>
  <c r="E326"/>
  <c r="C250"/>
  <c r="E269"/>
  <c r="C153"/>
  <c r="C310"/>
  <c r="C362"/>
  <c r="C201"/>
  <c r="C290"/>
  <c r="E411"/>
  <c r="E283"/>
  <c r="C289"/>
  <c r="E313"/>
  <c r="E22"/>
  <c r="E370"/>
  <c r="E254"/>
  <c r="C145"/>
  <c r="C234"/>
  <c r="C174"/>
  <c r="C462"/>
  <c r="C294"/>
  <c r="C479"/>
  <c r="E257"/>
  <c r="C81"/>
  <c r="C158"/>
  <c r="C463"/>
  <c r="C43"/>
  <c r="E194"/>
  <c r="E149"/>
  <c r="C491"/>
  <c r="C193"/>
  <c r="E309"/>
  <c r="C211"/>
  <c r="E490"/>
  <c r="E94"/>
  <c r="E403"/>
  <c r="E345"/>
  <c r="C185"/>
  <c r="E101"/>
  <c r="E502"/>
  <c r="C195"/>
  <c r="C507"/>
  <c r="E383"/>
  <c r="E117"/>
  <c r="C481"/>
  <c r="E154"/>
  <c r="C30"/>
  <c r="E82"/>
  <c r="C354"/>
  <c r="C123"/>
  <c r="E119"/>
  <c r="C387"/>
  <c r="C369"/>
  <c r="C291"/>
  <c r="E46"/>
  <c r="E219"/>
  <c r="C90"/>
  <c r="C15"/>
  <c r="E382"/>
  <c r="E25"/>
  <c r="C21"/>
  <c r="C281"/>
  <c r="E74"/>
  <c r="E103"/>
  <c r="E93"/>
  <c r="C83"/>
  <c r="E221"/>
  <c r="E75"/>
  <c r="E339"/>
  <c r="C181"/>
  <c r="E375"/>
  <c r="C261"/>
  <c r="E270"/>
  <c r="C233"/>
  <c r="C426"/>
  <c r="C421"/>
  <c r="C138"/>
  <c r="E59"/>
  <c r="C49"/>
  <c r="E297"/>
  <c r="C55"/>
  <c r="C178"/>
  <c r="C98"/>
  <c r="C322"/>
  <c r="C113"/>
  <c r="C183"/>
  <c r="C31"/>
  <c r="E151"/>
  <c r="C54"/>
  <c r="C353"/>
  <c r="E422"/>
  <c r="C247"/>
  <c r="E477"/>
  <c r="C45"/>
  <c r="E503"/>
  <c r="E489"/>
  <c r="C429"/>
  <c r="E129"/>
  <c r="C161"/>
  <c r="C465"/>
  <c r="C142"/>
  <c r="E10"/>
  <c r="C163"/>
  <c r="E205"/>
  <c r="E66"/>
  <c r="E255"/>
  <c r="E461"/>
  <c r="E225"/>
  <c r="E18"/>
  <c r="E14"/>
  <c r="E486"/>
  <c r="E455"/>
  <c r="E410"/>
  <c r="E395"/>
  <c r="E347"/>
  <c r="E467"/>
  <c r="C427"/>
  <c r="E510"/>
  <c r="C466"/>
  <c r="E361"/>
  <c r="C394"/>
  <c r="C37"/>
  <c r="E179"/>
  <c r="C71"/>
  <c r="C63"/>
  <c r="E134"/>
  <c r="E97"/>
  <c r="C282"/>
  <c r="C107"/>
  <c r="E434"/>
  <c r="C459"/>
  <c r="E478"/>
  <c r="C418"/>
  <c r="E311"/>
  <c r="E259"/>
  <c r="C511"/>
  <c r="C77"/>
  <c r="E357"/>
  <c r="C106"/>
  <c r="C271"/>
  <c r="E454"/>
  <c r="E266"/>
  <c r="E474"/>
  <c r="E494"/>
  <c r="E386"/>
  <c r="E406"/>
  <c r="E202"/>
  <c r="C277"/>
  <c r="C137"/>
  <c r="C365"/>
  <c r="E279"/>
  <c r="C38"/>
  <c r="C62"/>
  <c r="C398"/>
  <c r="E99"/>
  <c r="E430"/>
  <c r="C327"/>
  <c r="E150"/>
  <c r="E413"/>
  <c r="E393"/>
  <c r="C506"/>
  <c r="C109"/>
  <c r="C159"/>
  <c r="C191"/>
  <c r="E315"/>
  <c r="E86"/>
  <c r="E329"/>
  <c r="E431"/>
  <c r="C295"/>
  <c r="C415"/>
  <c r="E433"/>
  <c r="E515"/>
  <c r="C155"/>
  <c r="E335"/>
  <c r="E414"/>
  <c r="E338"/>
  <c r="E47"/>
  <c r="E275"/>
  <c r="E133"/>
  <c r="E349"/>
  <c r="E265"/>
  <c r="C79"/>
  <c r="E114"/>
  <c r="E366"/>
  <c r="E235"/>
  <c r="C495"/>
  <c r="E330"/>
  <c r="E217"/>
  <c r="E469"/>
  <c r="C41"/>
  <c r="E485"/>
  <c r="C135"/>
  <c r="E9"/>
  <c r="C127"/>
  <c r="E317"/>
  <c r="E175"/>
  <c r="E146"/>
  <c r="E314"/>
  <c r="E305"/>
  <c r="E182"/>
  <c r="C267"/>
  <c r="C443"/>
  <c r="E482"/>
  <c r="C513"/>
  <c r="C197"/>
  <c r="C118"/>
  <c r="E299"/>
  <c r="C115"/>
  <c r="E29"/>
  <c r="E483"/>
  <c r="E457"/>
  <c r="C173"/>
  <c r="E35"/>
  <c r="E379"/>
  <c r="E262"/>
  <c r="E222"/>
  <c r="C214"/>
  <c r="E451"/>
  <c r="C493"/>
  <c r="E499"/>
  <c r="E177"/>
  <c r="C405"/>
  <c r="C229"/>
  <c r="E39"/>
  <c r="E350"/>
  <c r="E419"/>
  <c r="E294"/>
  <c r="C237"/>
  <c r="E471"/>
  <c r="E479"/>
  <c r="E475"/>
  <c r="C257"/>
  <c r="E81"/>
  <c r="E158"/>
  <c r="C73"/>
  <c r="E245"/>
  <c r="C378"/>
  <c r="E463"/>
  <c r="E334"/>
  <c r="E43"/>
  <c r="C130"/>
  <c r="C194"/>
  <c r="C351"/>
  <c r="C149"/>
  <c r="E491"/>
  <c r="E193"/>
  <c r="C309"/>
  <c r="E211"/>
  <c r="C490"/>
  <c r="C94"/>
  <c r="C403"/>
  <c r="C345"/>
  <c r="E185"/>
  <c r="C101"/>
  <c r="C502"/>
  <c r="E195"/>
  <c r="E507"/>
  <c r="C383"/>
  <c r="C117"/>
  <c r="E481"/>
  <c r="C154"/>
  <c r="E30"/>
  <c r="C82"/>
  <c r="E354"/>
  <c r="E123"/>
  <c r="C119"/>
  <c r="E387"/>
  <c r="E369"/>
  <c r="E291"/>
  <c r="E445"/>
  <c r="C445"/>
  <c r="C46"/>
  <c r="C219"/>
  <c r="E90"/>
  <c r="E15"/>
  <c r="C382"/>
  <c r="C25"/>
  <c r="E21"/>
  <c r="E281"/>
  <c r="C74"/>
  <c r="C103"/>
  <c r="C93"/>
  <c r="E83"/>
  <c r="C221"/>
  <c r="C75"/>
  <c r="C339"/>
  <c r="E181"/>
  <c r="C375"/>
  <c r="E261"/>
  <c r="C270"/>
  <c r="E233"/>
  <c r="E426"/>
  <c r="E421"/>
  <c r="E138"/>
  <c r="C59"/>
  <c r="E49"/>
  <c r="C297"/>
  <c r="E55"/>
  <c r="E178"/>
  <c r="E98"/>
  <c r="E322"/>
  <c r="E113"/>
  <c r="E183"/>
  <c r="E31"/>
  <c r="C151"/>
  <c r="E54"/>
  <c r="E353"/>
  <c r="C422"/>
  <c r="E247"/>
  <c r="C477"/>
  <c r="E45"/>
  <c r="C503"/>
  <c r="C489"/>
  <c r="E429"/>
  <c r="C129"/>
  <c r="E161"/>
  <c r="E465"/>
  <c r="E142"/>
  <c r="C10"/>
  <c r="E163"/>
  <c r="C205"/>
  <c r="C66"/>
  <c r="C255"/>
  <c r="C461"/>
  <c r="C225"/>
  <c r="C18"/>
  <c r="C14"/>
  <c r="C486"/>
  <c r="C455"/>
  <c r="C410"/>
  <c r="C395"/>
  <c r="C347"/>
  <c r="C467"/>
  <c r="E427"/>
  <c r="C510"/>
  <c r="E466"/>
  <c r="C361"/>
  <c r="E394"/>
  <c r="E37"/>
  <c r="C179"/>
  <c r="E71"/>
  <c r="E63"/>
  <c r="C134"/>
  <c r="C97"/>
  <c r="E282"/>
  <c r="E107"/>
  <c r="C434"/>
  <c r="E459"/>
  <c r="C478"/>
  <c r="E418"/>
  <c r="C311"/>
  <c r="C259"/>
  <c r="E511"/>
  <c r="E77"/>
  <c r="C357"/>
  <c r="E106"/>
  <c r="E271"/>
  <c r="C454"/>
  <c r="C266"/>
  <c r="C474"/>
  <c r="C494"/>
  <c r="C386"/>
  <c r="C406"/>
  <c r="C202"/>
  <c r="E277"/>
  <c r="E137"/>
  <c r="E365"/>
  <c r="C279"/>
  <c r="E38"/>
  <c r="E62"/>
  <c r="E398"/>
  <c r="C99"/>
  <c r="C430"/>
  <c r="E327"/>
  <c r="C150"/>
  <c r="C413"/>
  <c r="C393"/>
  <c r="E506"/>
  <c r="E109"/>
  <c r="E159"/>
  <c r="E191"/>
  <c r="C315"/>
  <c r="C86"/>
  <c r="C329"/>
  <c r="C431"/>
  <c r="E295"/>
  <c r="E415"/>
  <c r="C433"/>
  <c r="C515"/>
  <c r="E155"/>
  <c r="C335"/>
  <c r="C414"/>
  <c r="C338"/>
  <c r="C47"/>
  <c r="C275"/>
  <c r="C133"/>
  <c r="C349"/>
  <c r="C265"/>
  <c r="E79"/>
  <c r="C114"/>
  <c r="C366"/>
  <c r="C235"/>
  <c r="E495"/>
  <c r="C330"/>
  <c r="C217"/>
  <c r="C469"/>
  <c r="E41"/>
  <c r="C485"/>
  <c r="E135"/>
  <c r="C9"/>
  <c r="E127"/>
  <c r="C317"/>
  <c r="C175"/>
  <c r="C146"/>
  <c r="C314"/>
  <c r="C305"/>
  <c r="C182"/>
  <c r="E267"/>
  <c r="E443"/>
  <c r="C482"/>
  <c r="E513"/>
  <c r="E197"/>
  <c r="E118"/>
  <c r="C299"/>
  <c r="E115"/>
  <c r="C29"/>
  <c r="C483"/>
  <c r="C457"/>
  <c r="E173"/>
  <c r="C35"/>
  <c r="C379"/>
  <c r="C262"/>
  <c r="C222"/>
  <c r="E214"/>
  <c r="C451"/>
  <c r="E493"/>
  <c r="C499"/>
  <c r="C177"/>
  <c r="E405"/>
  <c r="E229"/>
  <c r="C39"/>
  <c r="C350"/>
  <c r="D374"/>
  <c r="D458"/>
  <c r="C52"/>
  <c r="E52"/>
  <c r="E224"/>
  <c r="D230"/>
  <c r="D206"/>
  <c r="D166"/>
  <c r="D287"/>
  <c r="C248"/>
  <c r="E324"/>
  <c r="D470"/>
  <c r="D239"/>
  <c r="D274"/>
  <c r="C108"/>
  <c r="E108"/>
  <c r="D56"/>
  <c r="E56"/>
  <c r="D186"/>
  <c r="D450"/>
  <c r="C460"/>
  <c r="D460"/>
  <c r="D323"/>
  <c r="D61"/>
  <c r="D13"/>
  <c r="D58"/>
  <c r="D52"/>
  <c r="D319"/>
  <c r="D27"/>
  <c r="C224"/>
  <c r="D224"/>
  <c r="D302"/>
  <c r="D441"/>
  <c r="D388"/>
  <c r="C388"/>
  <c r="E388"/>
  <c r="D473"/>
  <c r="E248"/>
  <c r="D248"/>
  <c r="D147"/>
  <c r="D324"/>
  <c r="C324"/>
  <c r="D321"/>
  <c r="D256"/>
  <c r="E256"/>
  <c r="D11"/>
  <c r="D69"/>
  <c r="E484"/>
  <c r="D484"/>
  <c r="C116"/>
  <c r="D238"/>
  <c r="D126"/>
  <c r="D108"/>
  <c r="C56"/>
  <c r="D139"/>
  <c r="D423"/>
  <c r="D439"/>
  <c r="D170"/>
  <c r="D325"/>
  <c r="D105"/>
  <c r="E460"/>
  <c r="D199"/>
  <c r="D307"/>
  <c r="C152"/>
  <c r="D50"/>
  <c r="D122"/>
  <c r="D442"/>
  <c r="D390"/>
  <c r="D65"/>
  <c r="C32"/>
  <c r="D32"/>
  <c r="D89"/>
  <c r="C140"/>
  <c r="E140"/>
  <c r="C40"/>
  <c r="E40"/>
  <c r="D87"/>
  <c r="D301"/>
  <c r="D333"/>
  <c r="E312"/>
  <c r="D312"/>
  <c r="C264"/>
  <c r="D512"/>
  <c r="E512"/>
  <c r="D397"/>
  <c r="D218"/>
  <c r="D258"/>
  <c r="D401"/>
  <c r="D487"/>
  <c r="D6"/>
  <c r="D91"/>
  <c r="D60"/>
  <c r="D268"/>
  <c r="D78"/>
  <c r="D409"/>
  <c r="D51"/>
  <c r="D215"/>
  <c r="D156"/>
  <c r="E156"/>
  <c r="D306"/>
  <c r="D169"/>
  <c r="D377"/>
  <c r="D272"/>
  <c r="D509"/>
  <c r="D121"/>
  <c r="D96"/>
  <c r="E112"/>
  <c r="C112"/>
  <c r="E300"/>
  <c r="C300"/>
  <c r="D95"/>
  <c r="D188"/>
  <c r="E188"/>
  <c r="D231"/>
  <c r="D209"/>
  <c r="D17"/>
  <c r="D392"/>
  <c r="D57"/>
  <c r="C476"/>
  <c r="C408"/>
  <c r="D464"/>
  <c r="C464"/>
  <c r="E464"/>
  <c r="D440"/>
  <c r="E440"/>
  <c r="D343"/>
  <c r="D148"/>
  <c r="E148"/>
  <c r="D505"/>
  <c r="C200"/>
  <c r="D200"/>
  <c r="C428"/>
  <c r="E428"/>
  <c r="D428"/>
  <c r="D273"/>
  <c r="D402"/>
  <c r="C172"/>
  <c r="E172"/>
  <c r="D286"/>
  <c r="D278"/>
  <c r="D391"/>
  <c r="D385"/>
  <c r="D348"/>
  <c r="E132"/>
  <c r="D132"/>
  <c r="C500"/>
  <c r="D337"/>
  <c r="D70"/>
  <c r="D251"/>
  <c r="D346"/>
  <c r="D320"/>
  <c r="C320"/>
  <c r="E320"/>
  <c r="E508"/>
  <c r="D508"/>
  <c r="D498"/>
  <c r="C404"/>
  <c r="E404"/>
  <c r="D210"/>
  <c r="D452"/>
  <c r="D250"/>
  <c r="D269"/>
  <c r="D153"/>
  <c r="D362"/>
  <c r="D201"/>
  <c r="E76"/>
  <c r="D76"/>
  <c r="C76"/>
  <c r="D290"/>
  <c r="C24"/>
  <c r="E24"/>
  <c r="E160"/>
  <c r="D236"/>
  <c r="E236"/>
  <c r="E88"/>
  <c r="D88"/>
  <c r="D289"/>
  <c r="D22"/>
  <c r="D20"/>
  <c r="C8"/>
  <c r="E8"/>
  <c r="D254"/>
  <c r="D145"/>
  <c r="D234"/>
  <c r="D174"/>
  <c r="D380"/>
  <c r="E380"/>
  <c r="D419"/>
  <c r="D479"/>
  <c r="C176"/>
  <c r="E176"/>
  <c r="D257"/>
  <c r="D245"/>
  <c r="D463"/>
  <c r="D43"/>
  <c r="D194"/>
  <c r="D246"/>
  <c r="D453"/>
  <c r="C256"/>
  <c r="D110"/>
  <c r="C484"/>
  <c r="D23"/>
  <c r="D190"/>
  <c r="E116"/>
  <c r="D116"/>
  <c r="D19"/>
  <c r="D141"/>
  <c r="D152"/>
  <c r="E152"/>
  <c r="D381"/>
  <c r="D7"/>
  <c r="D303"/>
  <c r="D438"/>
  <c r="E32"/>
  <c r="E208"/>
  <c r="D208"/>
  <c r="C208"/>
  <c r="D140"/>
  <c r="D131"/>
  <c r="D40"/>
  <c r="D53"/>
  <c r="D412"/>
  <c r="C412"/>
  <c r="E412"/>
  <c r="D371"/>
  <c r="D227"/>
  <c r="D162"/>
  <c r="D189"/>
  <c r="C312"/>
  <c r="E264"/>
  <c r="D264"/>
  <c r="D446"/>
  <c r="D242"/>
  <c r="C512"/>
  <c r="D67"/>
  <c r="D373"/>
  <c r="D298"/>
  <c r="D111"/>
  <c r="D447"/>
  <c r="D157"/>
  <c r="E60"/>
  <c r="C60"/>
  <c r="E268"/>
  <c r="C268"/>
  <c r="D26"/>
  <c r="D342"/>
  <c r="D85"/>
  <c r="C156"/>
  <c r="D171"/>
  <c r="D355"/>
  <c r="D42"/>
  <c r="D198"/>
  <c r="D102"/>
  <c r="E272"/>
  <c r="C272"/>
  <c r="E96"/>
  <c r="C96"/>
  <c r="D187"/>
  <c r="D223"/>
  <c r="D203"/>
  <c r="D399"/>
  <c r="D112"/>
  <c r="D300"/>
  <c r="C188"/>
  <c r="D33"/>
  <c r="D249"/>
  <c r="D435"/>
  <c r="D449"/>
  <c r="C392"/>
  <c r="E392"/>
  <c r="D207"/>
  <c r="D363"/>
  <c r="D226"/>
  <c r="D165"/>
  <c r="D125"/>
  <c r="D476"/>
  <c r="E476"/>
  <c r="D408"/>
  <c r="E408"/>
  <c r="D167"/>
  <c r="C440"/>
  <c r="D318"/>
  <c r="D213"/>
  <c r="D514"/>
  <c r="D285"/>
  <c r="D34"/>
  <c r="D341"/>
  <c r="D497"/>
  <c r="C148"/>
  <c r="E200"/>
  <c r="D293"/>
  <c r="D241"/>
  <c r="D172"/>
  <c r="D501"/>
  <c r="D243"/>
  <c r="E348"/>
  <c r="C348"/>
  <c r="D367"/>
  <c r="D425"/>
  <c r="C132"/>
  <c r="D253"/>
  <c r="D143"/>
  <c r="D500"/>
  <c r="E500"/>
  <c r="D437"/>
  <c r="D359"/>
  <c r="D389"/>
  <c r="C508"/>
  <c r="D417"/>
  <c r="D407"/>
  <c r="D263"/>
  <c r="D358"/>
  <c r="D5"/>
  <c r="D404"/>
  <c r="D331"/>
  <c r="D326"/>
  <c r="C452"/>
  <c r="E452"/>
  <c r="D310"/>
  <c r="D24"/>
  <c r="D160"/>
  <c r="C160"/>
  <c r="C236"/>
  <c r="D411"/>
  <c r="C88"/>
  <c r="D283"/>
  <c r="D313"/>
  <c r="E20"/>
  <c r="C20"/>
  <c r="D370"/>
  <c r="D8"/>
  <c r="C380"/>
  <c r="E252"/>
  <c r="D471"/>
  <c r="D73"/>
  <c r="E424"/>
  <c r="C424"/>
  <c r="C456"/>
  <c r="D334"/>
  <c r="D130"/>
  <c r="D351"/>
  <c r="D149"/>
  <c r="D193"/>
  <c r="D240"/>
  <c r="E240"/>
  <c r="C192"/>
  <c r="D192"/>
  <c r="D94"/>
  <c r="D403"/>
  <c r="D345"/>
  <c r="D195"/>
  <c r="D117"/>
  <c r="D481"/>
  <c r="D30"/>
  <c r="D82"/>
  <c r="D354"/>
  <c r="D387"/>
  <c r="D291"/>
  <c r="D445"/>
  <c r="D46"/>
  <c r="E480"/>
  <c r="D480"/>
  <c r="D219"/>
  <c r="D90"/>
  <c r="D336"/>
  <c r="E336"/>
  <c r="C420"/>
  <c r="C232"/>
  <c r="D25"/>
  <c r="E304"/>
  <c r="C304"/>
  <c r="D74"/>
  <c r="E352"/>
  <c r="C352"/>
  <c r="D280"/>
  <c r="D308"/>
  <c r="D75"/>
  <c r="D339"/>
  <c r="D375"/>
  <c r="D426"/>
  <c r="C120"/>
  <c r="D120"/>
  <c r="C68"/>
  <c r="D68"/>
  <c r="C364"/>
  <c r="D364"/>
  <c r="D49"/>
  <c r="D297"/>
  <c r="C92"/>
  <c r="C284"/>
  <c r="D178"/>
  <c r="D113"/>
  <c r="D183"/>
  <c r="D356"/>
  <c r="D353"/>
  <c r="D48"/>
  <c r="E48"/>
  <c r="D477"/>
  <c r="E448"/>
  <c r="C448"/>
  <c r="D296"/>
  <c r="C296"/>
  <c r="E296"/>
  <c r="D45"/>
  <c r="D429"/>
  <c r="C28"/>
  <c r="E316"/>
  <c r="D316"/>
  <c r="D129"/>
  <c r="D161"/>
  <c r="D465"/>
  <c r="D10"/>
  <c r="D163"/>
  <c r="D196"/>
  <c r="D461"/>
  <c r="D225"/>
  <c r="E216"/>
  <c r="D216"/>
  <c r="C216"/>
  <c r="D486"/>
  <c r="C260"/>
  <c r="D260"/>
  <c r="C416"/>
  <c r="E416"/>
  <c r="D292"/>
  <c r="E292"/>
  <c r="D455"/>
  <c r="D436"/>
  <c r="D488"/>
  <c r="C44"/>
  <c r="D44"/>
  <c r="D510"/>
  <c r="E468"/>
  <c r="D468"/>
  <c r="C128"/>
  <c r="E128"/>
  <c r="C396"/>
  <c r="D396"/>
  <c r="D107"/>
  <c r="D418"/>
  <c r="D276"/>
  <c r="E344"/>
  <c r="C344"/>
  <c r="D311"/>
  <c r="D357"/>
  <c r="D328"/>
  <c r="D271"/>
  <c r="D266"/>
  <c r="D474"/>
  <c r="D386"/>
  <c r="D365"/>
  <c r="D38"/>
  <c r="C372"/>
  <c r="D372"/>
  <c r="D212"/>
  <c r="E212"/>
  <c r="D150"/>
  <c r="E144"/>
  <c r="C144"/>
  <c r="D393"/>
  <c r="D506"/>
  <c r="D109"/>
  <c r="D100"/>
  <c r="D159"/>
  <c r="D191"/>
  <c r="E164"/>
  <c r="C164"/>
  <c r="E444"/>
  <c r="D315"/>
  <c r="D86"/>
  <c r="C36"/>
  <c r="D36"/>
  <c r="D433"/>
  <c r="D515"/>
  <c r="D155"/>
  <c r="D335"/>
  <c r="D414"/>
  <c r="D47"/>
  <c r="D275"/>
  <c r="D133"/>
  <c r="D349"/>
  <c r="D265"/>
  <c r="D79"/>
  <c r="D104"/>
  <c r="D235"/>
  <c r="D330"/>
  <c r="D217"/>
  <c r="D469"/>
  <c r="C332"/>
  <c r="E332"/>
  <c r="D485"/>
  <c r="D135"/>
  <c r="C64"/>
  <c r="E64"/>
  <c r="D84"/>
  <c r="D9"/>
  <c r="C80"/>
  <c r="D124"/>
  <c r="E124"/>
  <c r="D127"/>
  <c r="D168"/>
  <c r="E492"/>
  <c r="C492"/>
  <c r="D314"/>
  <c r="D305"/>
  <c r="D182"/>
  <c r="E432"/>
  <c r="D432"/>
  <c r="D267"/>
  <c r="D443"/>
  <c r="C472"/>
  <c r="D472"/>
  <c r="C288"/>
  <c r="D288"/>
  <c r="D513"/>
  <c r="C228"/>
  <c r="E228"/>
  <c r="D197"/>
  <c r="D118"/>
  <c r="D299"/>
  <c r="C504"/>
  <c r="E504"/>
  <c r="D115"/>
  <c r="D457"/>
  <c r="D136"/>
  <c r="C136"/>
  <c r="E136"/>
  <c r="D35"/>
  <c r="C360"/>
  <c r="C376"/>
  <c r="D184"/>
  <c r="C184"/>
  <c r="E184"/>
  <c r="C496"/>
  <c r="D222"/>
  <c r="E180"/>
  <c r="D214"/>
  <c r="D493"/>
  <c r="D499"/>
  <c r="D405"/>
  <c r="C384"/>
  <c r="D384"/>
  <c r="D39"/>
  <c r="E368"/>
  <c r="C368"/>
  <c r="D400"/>
  <c r="D350"/>
  <c r="D462"/>
  <c r="D294"/>
  <c r="C252"/>
  <c r="D252"/>
  <c r="D237"/>
  <c r="D176"/>
  <c r="D475"/>
  <c r="D81"/>
  <c r="D158"/>
  <c r="D378"/>
  <c r="D424"/>
  <c r="D456"/>
  <c r="E456"/>
  <c r="D491"/>
  <c r="D309"/>
  <c r="C240"/>
  <c r="D211"/>
  <c r="D490"/>
  <c r="E192"/>
  <c r="D185"/>
  <c r="D101"/>
  <c r="D502"/>
  <c r="D507"/>
  <c r="D383"/>
  <c r="D154"/>
  <c r="E516"/>
  <c r="D516"/>
  <c r="C516"/>
  <c r="D123"/>
  <c r="D119"/>
  <c r="D369"/>
  <c r="C480"/>
  <c r="C336"/>
  <c r="E420"/>
  <c r="D420"/>
  <c r="D15"/>
  <c r="D382"/>
  <c r="D232"/>
  <c r="E232"/>
  <c r="D21"/>
  <c r="D281"/>
  <c r="D304"/>
  <c r="D352"/>
  <c r="D103"/>
  <c r="D93"/>
  <c r="C280"/>
  <c r="E280"/>
  <c r="D83"/>
  <c r="D221"/>
  <c r="E308"/>
  <c r="C308"/>
  <c r="D181"/>
  <c r="D261"/>
  <c r="D220"/>
  <c r="C220"/>
  <c r="E220"/>
  <c r="D270"/>
  <c r="D233"/>
  <c r="D421"/>
  <c r="D138"/>
  <c r="E120"/>
  <c r="E68"/>
  <c r="D59"/>
  <c r="E364"/>
  <c r="D92"/>
  <c r="E92"/>
  <c r="D284"/>
  <c r="E284"/>
  <c r="D55"/>
  <c r="D98"/>
  <c r="D322"/>
  <c r="D31"/>
  <c r="D151"/>
  <c r="D54"/>
  <c r="C356"/>
  <c r="E356"/>
  <c r="C48"/>
  <c r="D422"/>
  <c r="D247"/>
  <c r="D448"/>
  <c r="D503"/>
  <c r="D489"/>
  <c r="D28"/>
  <c r="E28"/>
  <c r="C316"/>
  <c r="D142"/>
  <c r="D205"/>
  <c r="D66"/>
  <c r="E196"/>
  <c r="C196"/>
  <c r="D255"/>
  <c r="D18"/>
  <c r="D14"/>
  <c r="E260"/>
  <c r="D416"/>
  <c r="C292"/>
  <c r="D410"/>
  <c r="D395"/>
  <c r="D347"/>
  <c r="E436"/>
  <c r="C436"/>
  <c r="D467"/>
  <c r="E488"/>
  <c r="C488"/>
  <c r="E44"/>
  <c r="D427"/>
  <c r="C468"/>
  <c r="D466"/>
  <c r="D128"/>
  <c r="D361"/>
  <c r="D394"/>
  <c r="E396"/>
  <c r="D340"/>
  <c r="C340"/>
  <c r="E340"/>
  <c r="D37"/>
  <c r="D179"/>
  <c r="D71"/>
  <c r="D63"/>
  <c r="D134"/>
  <c r="D97"/>
  <c r="D16"/>
  <c r="C16"/>
  <c r="E16"/>
  <c r="D282"/>
  <c r="D434"/>
  <c r="D459"/>
  <c r="E12"/>
  <c r="D12"/>
  <c r="C12"/>
  <c r="D478"/>
  <c r="C276"/>
  <c r="E276"/>
  <c r="D344"/>
  <c r="D259"/>
  <c r="D511"/>
  <c r="D77"/>
  <c r="C328"/>
  <c r="E328"/>
  <c r="D106"/>
  <c r="D454"/>
  <c r="D494"/>
  <c r="D406"/>
  <c r="D202"/>
  <c r="D277"/>
  <c r="D137"/>
  <c r="D279"/>
  <c r="D62"/>
  <c r="D398"/>
  <c r="D99"/>
  <c r="E372"/>
  <c r="C212"/>
  <c r="C244"/>
  <c r="E244"/>
  <c r="D244"/>
  <c r="D430"/>
  <c r="D327"/>
  <c r="D413"/>
  <c r="D144"/>
  <c r="C100"/>
  <c r="E100"/>
  <c r="E72"/>
  <c r="D72"/>
  <c r="C72"/>
  <c r="D164"/>
  <c r="D444"/>
  <c r="C444"/>
  <c r="D329"/>
  <c r="D431"/>
  <c r="D295"/>
  <c r="D415"/>
  <c r="E36"/>
  <c r="D338"/>
  <c r="D204"/>
  <c r="C204"/>
  <c r="E204"/>
  <c r="D114"/>
  <c r="D366"/>
  <c r="E104"/>
  <c r="C104"/>
  <c r="D495"/>
  <c r="D332"/>
  <c r="D41"/>
  <c r="D64"/>
  <c r="E84"/>
  <c r="C84"/>
  <c r="E80"/>
  <c r="D80"/>
  <c r="C124"/>
  <c r="C168"/>
  <c r="E168"/>
  <c r="D317"/>
  <c r="D175"/>
  <c r="D492"/>
  <c r="D146"/>
  <c r="C432"/>
  <c r="E472"/>
  <c r="D482"/>
  <c r="E288"/>
  <c r="D228"/>
  <c r="D504"/>
  <c r="D29"/>
  <c r="D483"/>
  <c r="D173"/>
  <c r="D360"/>
  <c r="E360"/>
  <c r="D376"/>
  <c r="E376"/>
  <c r="D496"/>
  <c r="E496"/>
  <c r="D379"/>
  <c r="D262"/>
  <c r="D180"/>
  <c r="C180"/>
  <c r="D451"/>
  <c r="D177"/>
  <c r="D229"/>
  <c r="E384"/>
  <c r="D368"/>
  <c r="E400"/>
  <c r="C400"/>
  <c r="Z4" i="115"/>
  <c r="G1" i="61"/>
  <c r="L1" i="112"/>
  <c r="L3"/>
  <c r="L2"/>
  <c r="N3" i="122" l="1"/>
  <c r="L3"/>
  <c r="M3"/>
  <c r="P3"/>
  <c r="Q3"/>
  <c r="O3"/>
  <c r="K3"/>
  <c r="E15" i="130"/>
  <c r="E19"/>
  <c r="E23"/>
  <c r="E27"/>
  <c r="E31"/>
  <c r="E35"/>
  <c r="E39"/>
  <c r="BB4" i="115"/>
  <c r="BA4"/>
  <c r="BB3"/>
  <c r="B2" i="61"/>
  <c r="BD6" i="115"/>
  <c r="BA6"/>
  <c r="BD5"/>
  <c r="E40" i="130"/>
  <c r="E32"/>
  <c r="E24"/>
  <c r="E16"/>
  <c r="E38"/>
  <c r="E30"/>
  <c r="E22"/>
  <c r="E14"/>
  <c r="E36"/>
  <c r="E28"/>
  <c r="E20"/>
  <c r="E12"/>
  <c r="E42"/>
  <c r="E34"/>
  <c r="E26"/>
  <c r="E18"/>
  <c r="C124" i="128" l="1"/>
  <c r="C62"/>
  <c r="C73"/>
  <c r="A87"/>
  <c r="A125"/>
  <c r="C28"/>
  <c r="C46"/>
  <c r="C81"/>
  <c r="A64"/>
  <c r="A24"/>
  <c r="C80"/>
  <c r="C97"/>
  <c r="A30"/>
  <c r="A50"/>
  <c r="A99"/>
  <c r="A108"/>
  <c r="A57"/>
  <c r="C77"/>
  <c r="A18"/>
  <c r="C53"/>
  <c r="C128"/>
  <c r="C56"/>
  <c r="A49"/>
  <c r="C87"/>
  <c r="C31"/>
  <c r="A129"/>
  <c r="C52"/>
  <c r="C110"/>
  <c r="A61"/>
  <c r="C114"/>
  <c r="A110"/>
  <c r="A116"/>
  <c r="A130"/>
  <c r="C45"/>
  <c r="C94"/>
  <c r="A8"/>
  <c r="C48"/>
  <c r="C25"/>
  <c r="C106"/>
  <c r="A123"/>
  <c r="A17"/>
  <c r="A71"/>
  <c r="C96"/>
  <c r="C12"/>
  <c r="A89"/>
  <c r="C67"/>
  <c r="C11"/>
  <c r="C65"/>
  <c r="C43"/>
  <c r="I3" i="112"/>
  <c r="A91" i="128"/>
  <c r="A101"/>
  <c r="A25"/>
  <c r="A52"/>
  <c r="A42"/>
  <c r="A45"/>
  <c r="A54"/>
  <c r="C30"/>
  <c r="C42"/>
  <c r="C14"/>
  <c r="C103"/>
  <c r="G2" i="61"/>
  <c r="A95" i="128"/>
  <c r="A84"/>
  <c r="A81"/>
  <c r="A41"/>
  <c r="C76"/>
  <c r="C111"/>
  <c r="C55"/>
  <c r="A105"/>
  <c r="C17"/>
  <c r="C33"/>
  <c r="C93"/>
  <c r="A90"/>
  <c r="C108"/>
  <c r="A77"/>
  <c r="A29"/>
  <c r="A16"/>
  <c r="A97"/>
  <c r="A70"/>
  <c r="C74"/>
  <c r="A112"/>
  <c r="C98"/>
  <c r="A11"/>
  <c r="A10"/>
  <c r="A73"/>
  <c r="C20"/>
  <c r="C36"/>
  <c r="A7"/>
  <c r="C41"/>
  <c r="A115"/>
  <c r="A46"/>
  <c r="F3" i="111"/>
  <c r="A12" i="128"/>
  <c r="C70"/>
  <c r="C118"/>
  <c r="C113"/>
  <c r="C60"/>
  <c r="A104"/>
  <c r="A83"/>
  <c r="C127"/>
  <c r="C95"/>
  <c r="A31"/>
  <c r="A86"/>
  <c r="A13"/>
  <c r="A59"/>
  <c r="C104"/>
  <c r="A43"/>
  <c r="C123"/>
  <c r="C35"/>
  <c r="C19"/>
  <c r="A9"/>
  <c r="A122"/>
  <c r="C37"/>
  <c r="A19"/>
  <c r="A88"/>
  <c r="A67"/>
  <c r="A76"/>
  <c r="A62"/>
  <c r="A6"/>
  <c r="A79"/>
  <c r="A92"/>
  <c r="A69"/>
  <c r="C85"/>
  <c r="A113"/>
  <c r="A47"/>
  <c r="A85"/>
  <c r="A48"/>
  <c r="C90"/>
  <c r="C86"/>
  <c r="C66"/>
  <c r="A63"/>
  <c r="C119"/>
  <c r="A109"/>
  <c r="A22"/>
  <c r="A65"/>
  <c r="C102"/>
  <c r="C130"/>
  <c r="A27"/>
  <c r="A34"/>
  <c r="A78"/>
  <c r="C84"/>
  <c r="C49"/>
  <c r="A120"/>
  <c r="C68"/>
  <c r="A127"/>
  <c r="C5"/>
  <c r="A93"/>
  <c r="A80"/>
  <c r="A103"/>
  <c r="C126"/>
  <c r="C72"/>
  <c r="C18"/>
  <c r="A21"/>
  <c r="C8"/>
  <c r="C92"/>
  <c r="C82"/>
  <c r="A107"/>
  <c r="C120"/>
  <c r="C51"/>
  <c r="A51"/>
  <c r="A36"/>
  <c r="C15"/>
  <c r="C10"/>
  <c r="C83"/>
  <c r="A32"/>
  <c r="A28"/>
  <c r="A128"/>
  <c r="C38"/>
  <c r="A35"/>
  <c r="A66"/>
  <c r="C6"/>
  <c r="A117"/>
  <c r="C79"/>
  <c r="C112"/>
  <c r="A55"/>
  <c r="C21"/>
  <c r="A60"/>
  <c r="C44"/>
  <c r="A5"/>
  <c r="A106"/>
  <c r="C7"/>
  <c r="C109"/>
  <c r="A124"/>
  <c r="C29"/>
  <c r="A23"/>
  <c r="A94"/>
  <c r="C57"/>
  <c r="A20"/>
  <c r="C9"/>
  <c r="C129"/>
  <c r="C63"/>
  <c r="C27"/>
  <c r="A58"/>
  <c r="A3"/>
  <c r="A98"/>
  <c r="C78"/>
  <c r="A37"/>
  <c r="C89"/>
  <c r="C13"/>
  <c r="C32"/>
  <c r="C58"/>
  <c r="A111"/>
  <c r="A100"/>
  <c r="A72"/>
  <c r="C24"/>
  <c r="C54"/>
  <c r="C23"/>
  <c r="A4"/>
  <c r="C40"/>
  <c r="C91"/>
  <c r="C75"/>
  <c r="C34"/>
  <c r="A82"/>
  <c r="A15"/>
  <c r="A14"/>
  <c r="A126"/>
  <c r="A114"/>
  <c r="C22"/>
  <c r="C105"/>
  <c r="C116"/>
  <c r="C122"/>
  <c r="A33"/>
  <c r="C71"/>
  <c r="A68"/>
  <c r="A74"/>
  <c r="A40"/>
  <c r="C88"/>
  <c r="C47"/>
  <c r="C100"/>
  <c r="C99"/>
  <c r="A44"/>
  <c r="C16"/>
  <c r="C121"/>
  <c r="A26"/>
  <c r="C107"/>
  <c r="C59"/>
  <c r="C4"/>
  <c r="A96"/>
  <c r="A56"/>
  <c r="C69"/>
  <c r="A39"/>
  <c r="A119"/>
  <c r="C61"/>
  <c r="C117"/>
  <c r="A53"/>
  <c r="C64"/>
  <c r="A102"/>
  <c r="A121"/>
  <c r="A118"/>
  <c r="A75"/>
  <c r="C101"/>
  <c r="C115"/>
  <c r="C125"/>
  <c r="C50"/>
  <c r="C39"/>
  <c r="A38"/>
  <c r="C26"/>
  <c r="B56" l="1"/>
  <c r="E56"/>
  <c r="D56"/>
  <c r="B106"/>
  <c r="E106"/>
  <c r="D106"/>
  <c r="B103"/>
  <c r="D103"/>
  <c r="E103"/>
  <c r="D88"/>
  <c r="B88"/>
  <c r="E88"/>
  <c r="B59"/>
  <c r="E59"/>
  <c r="D59"/>
  <c r="B84"/>
  <c r="D84"/>
  <c r="E84"/>
  <c r="D52"/>
  <c r="E52"/>
  <c r="B52"/>
  <c r="B125"/>
  <c r="D125"/>
  <c r="E125"/>
  <c r="D7"/>
  <c r="D5"/>
  <c r="B66"/>
  <c r="E66"/>
  <c r="D66"/>
  <c r="E80"/>
  <c r="B80"/>
  <c r="D80"/>
  <c r="D85"/>
  <c r="E85"/>
  <c r="B85"/>
  <c r="D19"/>
  <c r="C3"/>
  <c r="D97"/>
  <c r="E97"/>
  <c r="B97"/>
  <c r="B95"/>
  <c r="D95"/>
  <c r="E95"/>
  <c r="D25"/>
  <c r="D116"/>
  <c r="B116"/>
  <c r="E116"/>
  <c r="E57"/>
  <c r="B57"/>
  <c r="D57"/>
  <c r="D87"/>
  <c r="B87"/>
  <c r="E87"/>
  <c r="E76"/>
  <c r="B76"/>
  <c r="D76"/>
  <c r="D41"/>
  <c r="D42"/>
  <c r="D93"/>
  <c r="B93"/>
  <c r="E93"/>
  <c r="B78"/>
  <c r="D78"/>
  <c r="E78"/>
  <c r="D47"/>
  <c r="D13"/>
  <c r="E73"/>
  <c r="B73"/>
  <c r="D73"/>
  <c r="D16"/>
  <c r="E101"/>
  <c r="B101"/>
  <c r="D101"/>
  <c r="E89"/>
  <c r="B89"/>
  <c r="D89"/>
  <c r="E110"/>
  <c r="D110"/>
  <c r="B110"/>
  <c r="D49"/>
  <c r="B49"/>
  <c r="E49"/>
  <c r="D22"/>
  <c r="D45"/>
  <c r="B81"/>
  <c r="D81"/>
  <c r="E81"/>
  <c r="B53"/>
  <c r="D53"/>
  <c r="E53"/>
  <c r="E113"/>
  <c r="D113"/>
  <c r="B113"/>
  <c r="E86"/>
  <c r="D86"/>
  <c r="B86"/>
  <c r="D10"/>
  <c r="D29"/>
  <c r="B117"/>
  <c r="D117"/>
  <c r="E117"/>
  <c r="D48"/>
  <c r="D100"/>
  <c r="B100"/>
  <c r="E100"/>
  <c r="D36"/>
  <c r="E127"/>
  <c r="D127"/>
  <c r="B127"/>
  <c r="D34"/>
  <c r="D31"/>
  <c r="D12"/>
  <c r="D11"/>
  <c r="D105"/>
  <c r="B105"/>
  <c r="E105"/>
  <c r="B61"/>
  <c r="E61"/>
  <c r="D61"/>
  <c r="D108"/>
  <c r="E108"/>
  <c r="B108"/>
  <c r="B67"/>
  <c r="E67"/>
  <c r="D67"/>
  <c r="D102"/>
  <c r="E102"/>
  <c r="B102"/>
  <c r="D20"/>
  <c r="E60"/>
  <c r="B60"/>
  <c r="D60"/>
  <c r="B111"/>
  <c r="D111"/>
  <c r="E111"/>
  <c r="E94"/>
  <c r="B94"/>
  <c r="D94"/>
  <c r="B55"/>
  <c r="E55"/>
  <c r="D55"/>
  <c r="B51"/>
  <c r="D51"/>
  <c r="E51"/>
  <c r="D27"/>
  <c r="E63"/>
  <c r="B63"/>
  <c r="D63"/>
  <c r="E69"/>
  <c r="B69"/>
  <c r="D69"/>
  <c r="E122"/>
  <c r="B122"/>
  <c r="D122"/>
  <c r="D77"/>
  <c r="B77"/>
  <c r="E77"/>
  <c r="D99"/>
  <c r="E99"/>
  <c r="B99"/>
  <c r="D24"/>
  <c r="D33"/>
  <c r="D35"/>
  <c r="D38"/>
  <c r="B119"/>
  <c r="D119"/>
  <c r="E119"/>
  <c r="D40"/>
  <c r="B114"/>
  <c r="D114"/>
  <c r="E114"/>
  <c r="D21"/>
  <c r="E120"/>
  <c r="D120"/>
  <c r="B120"/>
  <c r="D92"/>
  <c r="E92"/>
  <c r="B92"/>
  <c r="D9"/>
  <c r="E91"/>
  <c r="D91"/>
  <c r="B91"/>
  <c r="B71"/>
  <c r="D71"/>
  <c r="E71"/>
  <c r="D8"/>
  <c r="D50"/>
  <c r="E50"/>
  <c r="B50"/>
  <c r="E82"/>
  <c r="B82"/>
  <c r="D82"/>
  <c r="D121"/>
  <c r="E121"/>
  <c r="B121"/>
  <c r="D70"/>
  <c r="E70"/>
  <c r="B70"/>
  <c r="D39"/>
  <c r="E79"/>
  <c r="B79"/>
  <c r="D79"/>
  <c r="E83"/>
  <c r="B83"/>
  <c r="D83"/>
  <c r="D7" i="111"/>
  <c r="D6"/>
  <c r="D5"/>
  <c r="D8"/>
  <c r="D4"/>
  <c r="F38" i="112"/>
  <c r="J129"/>
  <c r="J135"/>
  <c r="F113"/>
  <c r="J117"/>
  <c r="F157"/>
  <c r="F190"/>
  <c r="F46"/>
  <c r="J68"/>
  <c r="F229"/>
  <c r="F223"/>
  <c r="J245"/>
  <c r="F204"/>
  <c r="F7"/>
  <c r="J188"/>
  <c r="F24"/>
  <c r="J54"/>
  <c r="F174"/>
  <c r="F214"/>
  <c r="F131"/>
  <c r="J34"/>
  <c r="F6"/>
  <c r="F219"/>
  <c r="J76"/>
  <c r="J224"/>
  <c r="J161"/>
  <c r="J7"/>
  <c r="F111"/>
  <c r="F72"/>
  <c r="F83"/>
  <c r="J236"/>
  <c r="J58"/>
  <c r="J159"/>
  <c r="F86"/>
  <c r="F78"/>
  <c r="J16"/>
  <c r="J57"/>
  <c r="J39"/>
  <c r="F203"/>
  <c r="F108"/>
  <c r="J65"/>
  <c r="J243"/>
  <c r="F167"/>
  <c r="J258"/>
  <c r="J234"/>
  <c r="F225"/>
  <c r="F116"/>
  <c r="J81"/>
  <c r="F184"/>
  <c r="J215"/>
  <c r="J72"/>
  <c r="J223"/>
  <c r="F35"/>
  <c r="F105"/>
  <c r="J196"/>
  <c r="J194"/>
  <c r="F232"/>
  <c r="J184"/>
  <c r="J73"/>
  <c r="F18"/>
  <c r="F71"/>
  <c r="J17"/>
  <c r="F48"/>
  <c r="F165"/>
  <c r="F98"/>
  <c r="F136"/>
  <c r="J43"/>
  <c r="J205"/>
  <c r="J226"/>
  <c r="F89"/>
  <c r="J67"/>
  <c r="J138"/>
  <c r="F257"/>
  <c r="F256"/>
  <c r="F159"/>
  <c r="J191"/>
  <c r="F137"/>
  <c r="J87"/>
  <c r="J201"/>
  <c r="F206"/>
  <c r="F208"/>
  <c r="J198"/>
  <c r="F58"/>
  <c r="F66"/>
  <c r="F75"/>
  <c r="F102"/>
  <c r="J110"/>
  <c r="J36"/>
  <c r="F26"/>
  <c r="J246"/>
  <c r="F244"/>
  <c r="F62"/>
  <c r="J22"/>
  <c r="F183"/>
  <c r="F162"/>
  <c r="J90"/>
  <c r="F99"/>
  <c r="J250"/>
  <c r="F182"/>
  <c r="F84"/>
  <c r="J122"/>
  <c r="F171"/>
  <c r="F251"/>
  <c r="J126"/>
  <c r="F240"/>
  <c r="J19"/>
  <c r="J89"/>
  <c r="J177"/>
  <c r="F70"/>
  <c r="J105"/>
  <c r="J259"/>
  <c r="F202"/>
  <c r="F44"/>
  <c r="J46"/>
  <c r="J101"/>
  <c r="F5"/>
  <c r="J49"/>
  <c r="F76"/>
  <c r="F230"/>
  <c r="J172"/>
  <c r="J15"/>
  <c r="F64"/>
  <c r="F138"/>
  <c r="F25"/>
  <c r="J114"/>
  <c r="J227"/>
  <c r="J200"/>
  <c r="F221"/>
  <c r="J166"/>
  <c r="F154"/>
  <c r="F52"/>
  <c r="J145"/>
  <c r="J63"/>
  <c r="J13"/>
  <c r="J254"/>
  <c r="J64"/>
  <c r="F47"/>
  <c r="F16"/>
  <c r="J189"/>
  <c r="F30"/>
  <c r="F216"/>
  <c r="F196"/>
  <c r="J252"/>
  <c r="J202"/>
  <c r="J12"/>
  <c r="J91"/>
  <c r="J185"/>
  <c r="F192"/>
  <c r="F85"/>
  <c r="J59"/>
  <c r="J157"/>
  <c r="J211"/>
  <c r="F32"/>
  <c r="J143"/>
  <c r="F177"/>
  <c r="J38"/>
  <c r="F218"/>
  <c r="J131"/>
  <c r="F200"/>
  <c r="J4"/>
  <c r="J119"/>
  <c r="J37"/>
  <c r="J92"/>
  <c r="F155"/>
  <c r="F43"/>
  <c r="F259"/>
  <c r="J44"/>
  <c r="F237"/>
  <c r="J120"/>
  <c r="F258"/>
  <c r="F33"/>
  <c r="F152"/>
  <c r="F194"/>
  <c r="F81"/>
  <c r="F193"/>
  <c r="J167"/>
  <c r="J241"/>
  <c r="F68"/>
  <c r="F14"/>
  <c r="F253"/>
  <c r="F125"/>
  <c r="J216"/>
  <c r="F94"/>
  <c r="F175"/>
  <c r="J66"/>
  <c r="F195"/>
  <c r="J116"/>
  <c r="F27"/>
  <c r="F172"/>
  <c r="F255"/>
  <c r="F178"/>
  <c r="J14"/>
  <c r="F23"/>
  <c r="F245"/>
  <c r="J199"/>
  <c r="F164"/>
  <c r="F45"/>
  <c r="J133"/>
  <c r="J84"/>
  <c r="J51"/>
  <c r="F233"/>
  <c r="F141"/>
  <c r="J210"/>
  <c r="J225"/>
  <c r="F95"/>
  <c r="J147"/>
  <c r="F148"/>
  <c r="J53"/>
  <c r="F115"/>
  <c r="F197"/>
  <c r="J79"/>
  <c r="F53"/>
  <c r="J9"/>
  <c r="J28"/>
  <c r="J187"/>
  <c r="J70"/>
  <c r="F185"/>
  <c r="J152"/>
  <c r="F210"/>
  <c r="F188"/>
  <c r="J151"/>
  <c r="J257"/>
  <c r="J176"/>
  <c r="F15"/>
  <c r="J165"/>
  <c r="F73"/>
  <c r="J104"/>
  <c r="F9"/>
  <c r="F104"/>
  <c r="J100"/>
  <c r="F180"/>
  <c r="J169"/>
  <c r="J238"/>
  <c r="J26"/>
  <c r="F107"/>
  <c r="J155"/>
  <c r="J255"/>
  <c r="F173"/>
  <c r="F17"/>
  <c r="F187"/>
  <c r="J235"/>
  <c r="J55"/>
  <c r="J153"/>
  <c r="F186"/>
  <c r="F161"/>
  <c r="F248"/>
  <c r="J136"/>
  <c r="F143"/>
  <c r="J95"/>
  <c r="J208"/>
  <c r="J217"/>
  <c r="F120"/>
  <c r="F50"/>
  <c r="F21"/>
  <c r="F176"/>
  <c r="F128"/>
  <c r="J82"/>
  <c r="J247"/>
  <c r="F222"/>
  <c r="J106"/>
  <c r="J88"/>
  <c r="J228"/>
  <c r="J214"/>
  <c r="F189"/>
  <c r="J220"/>
  <c r="J239"/>
  <c r="J128"/>
  <c r="F231"/>
  <c r="F241"/>
  <c r="F28"/>
  <c r="F224"/>
  <c r="J142"/>
  <c r="F249"/>
  <c r="J168"/>
  <c r="F250"/>
  <c r="F168"/>
  <c r="F60"/>
  <c r="J97"/>
  <c r="F246"/>
  <c r="F129"/>
  <c r="F88"/>
  <c r="F201"/>
  <c r="J248"/>
  <c r="F22"/>
  <c r="J93"/>
  <c r="F59"/>
  <c r="F217"/>
  <c r="J62"/>
  <c r="J173"/>
  <c r="F228"/>
  <c r="J242"/>
  <c r="F243"/>
  <c r="F147"/>
  <c r="F13"/>
  <c r="J180"/>
  <c r="F122"/>
  <c r="F242"/>
  <c r="J171"/>
  <c r="F234"/>
  <c r="J230"/>
  <c r="J103"/>
  <c r="J71"/>
  <c r="F212"/>
  <c r="F36"/>
  <c r="J130"/>
  <c r="F19"/>
  <c r="J31"/>
  <c r="F97"/>
  <c r="J20"/>
  <c r="J232"/>
  <c r="F252"/>
  <c r="F135"/>
  <c r="F65"/>
  <c r="J193"/>
  <c r="J251"/>
  <c r="F51"/>
  <c r="F211"/>
  <c r="J197"/>
  <c r="F149"/>
  <c r="F254"/>
  <c r="J179"/>
  <c r="F39"/>
  <c r="J118"/>
  <c r="F114"/>
  <c r="F166"/>
  <c r="J207"/>
  <c r="F238"/>
  <c r="J21"/>
  <c r="F169"/>
  <c r="J163"/>
  <c r="F4"/>
  <c r="J212"/>
  <c r="F134"/>
  <c r="J237"/>
  <c r="F91"/>
  <c r="J32"/>
  <c r="F181"/>
  <c r="J186"/>
  <c r="J75"/>
  <c r="J113"/>
  <c r="F93"/>
  <c r="F79"/>
  <c r="F77"/>
  <c r="J18"/>
  <c r="J154"/>
  <c r="F90"/>
  <c r="J69"/>
  <c r="J35"/>
  <c r="J253"/>
  <c r="F55"/>
  <c r="J134"/>
  <c r="J42"/>
  <c r="J174"/>
  <c r="F126"/>
  <c r="J140"/>
  <c r="F61"/>
  <c r="F63"/>
  <c r="J137"/>
  <c r="J99"/>
  <c r="J74"/>
  <c r="F226"/>
  <c r="J8"/>
  <c r="J94"/>
  <c r="F227"/>
  <c r="F87"/>
  <c r="F123"/>
  <c r="J156"/>
  <c r="J109"/>
  <c r="F37"/>
  <c r="F139"/>
  <c r="J86"/>
  <c r="F67"/>
  <c r="F179"/>
  <c r="F239"/>
  <c r="F127"/>
  <c r="J56"/>
  <c r="J24"/>
  <c r="F117"/>
  <c r="F121"/>
  <c r="F49"/>
  <c r="F74"/>
  <c r="F112"/>
  <c r="J111"/>
  <c r="J107"/>
  <c r="J5"/>
  <c r="F144"/>
  <c r="J112"/>
  <c r="F151"/>
  <c r="F163"/>
  <c r="J229"/>
  <c r="J256"/>
  <c r="F146"/>
  <c r="J240"/>
  <c r="J182"/>
  <c r="F42"/>
  <c r="J170"/>
  <c r="J192"/>
  <c r="F54"/>
  <c r="J27"/>
  <c r="F236"/>
  <c r="J45"/>
  <c r="J231"/>
  <c r="J61"/>
  <c r="F247"/>
  <c r="F109"/>
  <c r="F140"/>
  <c r="J52"/>
  <c r="F40"/>
  <c r="J213"/>
  <c r="F96"/>
  <c r="F235"/>
  <c r="J175"/>
  <c r="J80"/>
  <c r="J190"/>
  <c r="F10"/>
  <c r="J178"/>
  <c r="J127"/>
  <c r="F69"/>
  <c r="J164"/>
  <c r="J50"/>
  <c r="F132"/>
  <c r="J249"/>
  <c r="J121"/>
  <c r="F41"/>
  <c r="J218"/>
  <c r="F213"/>
  <c r="J77"/>
  <c r="F215"/>
  <c r="J96"/>
  <c r="F150"/>
  <c r="F220"/>
  <c r="J204"/>
  <c r="F110"/>
  <c r="F145"/>
  <c r="J85"/>
  <c r="J203"/>
  <c r="J221"/>
  <c r="F130"/>
  <c r="F198"/>
  <c r="F209"/>
  <c r="J181"/>
  <c r="J115"/>
  <c r="J160"/>
  <c r="F56"/>
  <c r="F199"/>
  <c r="J206"/>
  <c r="J233"/>
  <c r="J149"/>
  <c r="J10"/>
  <c r="J60"/>
  <c r="F82"/>
  <c r="J222"/>
  <c r="F101"/>
  <c r="J123"/>
  <c r="F160"/>
  <c r="F12"/>
  <c r="F100"/>
  <c r="F156"/>
  <c r="J33"/>
  <c r="J125"/>
  <c r="J139"/>
  <c r="F20"/>
  <c r="F153"/>
  <c r="J25"/>
  <c r="F124"/>
  <c r="F57"/>
  <c r="J30"/>
  <c r="J141"/>
  <c r="F31"/>
  <c r="J83"/>
  <c r="J158"/>
  <c r="F8"/>
  <c r="J148"/>
  <c r="J108"/>
  <c r="F170"/>
  <c r="J144"/>
  <c r="J98"/>
  <c r="J209"/>
  <c r="F142"/>
  <c r="J47"/>
  <c r="F207"/>
  <c r="F34"/>
  <c r="J150"/>
  <c r="J23"/>
  <c r="F191"/>
  <c r="F92"/>
  <c r="J6"/>
  <c r="J195"/>
  <c r="F205"/>
  <c r="F119"/>
  <c r="J41"/>
  <c r="J102"/>
  <c r="F158"/>
  <c r="F29"/>
  <c r="J40"/>
  <c r="J11"/>
  <c r="J146"/>
  <c r="J124"/>
  <c r="J183"/>
  <c r="F11"/>
  <c r="J132"/>
  <c r="J244"/>
  <c r="F133"/>
  <c r="J29"/>
  <c r="J162"/>
  <c r="F106"/>
  <c r="F80"/>
  <c r="J78"/>
  <c r="F118"/>
  <c r="J48"/>
  <c r="J219"/>
  <c r="F103"/>
  <c r="D17" i="128"/>
  <c r="B129"/>
  <c r="E129"/>
  <c r="D129"/>
  <c r="D64"/>
  <c r="B64"/>
  <c r="E64"/>
  <c r="D43"/>
  <c r="D44"/>
  <c r="D109"/>
  <c r="E109"/>
  <c r="B109"/>
  <c r="B96"/>
  <c r="E96"/>
  <c r="D96"/>
  <c r="E74"/>
  <c r="B74"/>
  <c r="D74"/>
  <c r="D126"/>
  <c r="B126"/>
  <c r="E126"/>
  <c r="D23"/>
  <c r="D128"/>
  <c r="B128"/>
  <c r="E128"/>
  <c r="E75"/>
  <c r="D75"/>
  <c r="B75"/>
  <c r="D14"/>
  <c r="D3"/>
  <c r="D28"/>
  <c r="D6"/>
  <c r="E104"/>
  <c r="B104"/>
  <c r="D104"/>
  <c r="D46"/>
  <c r="D112"/>
  <c r="B112"/>
  <c r="E112"/>
  <c r="B90"/>
  <c r="E90"/>
  <c r="D90"/>
  <c r="B54"/>
  <c r="E54"/>
  <c r="D54"/>
  <c r="E123"/>
  <c r="B123"/>
  <c r="D123"/>
  <c r="D30"/>
  <c r="D37"/>
  <c r="B130"/>
  <c r="D130"/>
  <c r="E130"/>
  <c r="B72"/>
  <c r="D72"/>
  <c r="E72"/>
  <c r="D26"/>
  <c r="D98"/>
  <c r="B98"/>
  <c r="E98"/>
  <c r="E118"/>
  <c r="B118"/>
  <c r="D118"/>
  <c r="D68"/>
  <c r="E68"/>
  <c r="B68"/>
  <c r="D15"/>
  <c r="D4"/>
  <c r="B58"/>
  <c r="E58"/>
  <c r="D58"/>
  <c r="D124"/>
  <c r="E124"/>
  <c r="B124"/>
  <c r="D32"/>
  <c r="D107"/>
  <c r="B107"/>
  <c r="E107"/>
  <c r="B65"/>
  <c r="D65"/>
  <c r="E65"/>
  <c r="D62"/>
  <c r="B62"/>
  <c r="E62"/>
  <c r="E115"/>
  <c r="D115"/>
  <c r="B115"/>
  <c r="D18"/>
  <c r="D3" i="111" l="1"/>
  <c r="A237" i="61"/>
  <c r="A501"/>
  <c r="A317"/>
  <c r="A401"/>
  <c r="A265"/>
  <c r="A229"/>
  <c r="A353"/>
  <c r="A345"/>
  <c r="A405"/>
  <c r="A473"/>
  <c r="A233"/>
  <c r="A293"/>
  <c r="A301"/>
  <c r="A289"/>
  <c r="A261"/>
  <c r="A393"/>
  <c r="A273"/>
  <c r="A257"/>
  <c r="A417"/>
  <c r="H3" i="112"/>
  <c r="B244" s="1"/>
  <c r="E244" s="1"/>
  <c r="A449" i="61"/>
  <c r="A249"/>
  <c r="A333"/>
  <c r="A281"/>
  <c r="A341"/>
  <c r="A389"/>
  <c r="A241"/>
  <c r="A357"/>
  <c r="A361"/>
  <c r="A277"/>
  <c r="A201"/>
  <c r="A425"/>
  <c r="A437"/>
  <c r="A489"/>
  <c r="A429"/>
  <c r="A461"/>
  <c r="A453"/>
  <c r="A365"/>
  <c r="A189"/>
  <c r="A297"/>
  <c r="A285"/>
  <c r="A509"/>
  <c r="A505"/>
  <c r="A269"/>
  <c r="A213"/>
  <c r="A385"/>
  <c r="A477"/>
  <c r="A465"/>
  <c r="A445"/>
  <c r="A497"/>
  <c r="A221"/>
  <c r="A209"/>
  <c r="A409"/>
  <c r="A205"/>
  <c r="A397"/>
  <c r="A373"/>
  <c r="A193"/>
  <c r="A485"/>
  <c r="A457"/>
  <c r="A413"/>
  <c r="A337"/>
  <c r="A325"/>
  <c r="A493"/>
  <c r="A381"/>
  <c r="A309"/>
  <c r="A481"/>
  <c r="A433"/>
  <c r="A245"/>
  <c r="A305"/>
  <c r="A469"/>
  <c r="A313"/>
  <c r="A253"/>
  <c r="A421"/>
  <c r="A513"/>
  <c r="A321"/>
  <c r="A197"/>
  <c r="A217"/>
  <c r="A329"/>
  <c r="A225"/>
  <c r="A349"/>
  <c r="A441"/>
  <c r="A369"/>
  <c r="A377"/>
  <c r="B94" i="112"/>
  <c r="E94" s="1"/>
  <c r="B72"/>
  <c r="E72" s="1"/>
  <c r="B153" l="1"/>
  <c r="E153" s="1"/>
  <c r="B33"/>
  <c r="E33" s="1"/>
  <c r="B234"/>
  <c r="E234" s="1"/>
  <c r="G465" i="61"/>
  <c r="I465"/>
  <c r="H465"/>
  <c r="H377"/>
  <c r="I377"/>
  <c r="G377"/>
  <c r="B64" i="112"/>
  <c r="E64" s="1"/>
  <c r="B42"/>
  <c r="E42" s="1"/>
  <c r="B23"/>
  <c r="E23" s="1"/>
  <c r="H305" i="61"/>
  <c r="G305"/>
  <c r="I305"/>
  <c r="B119" i="112"/>
  <c r="E119" s="1"/>
  <c r="B174"/>
  <c r="E174" s="1"/>
  <c r="B10"/>
  <c r="E10" s="1"/>
  <c r="B227"/>
  <c r="E227" s="1"/>
  <c r="B247"/>
  <c r="E247" s="1"/>
  <c r="B60"/>
  <c r="E60" s="1"/>
  <c r="B236"/>
  <c r="E236" s="1"/>
  <c r="B189"/>
  <c r="E189" s="1"/>
  <c r="B176"/>
  <c r="E176" s="1"/>
  <c r="B156"/>
  <c r="E156" s="1"/>
  <c r="B219"/>
  <c r="E219" s="1"/>
  <c r="H445" i="61"/>
  <c r="G445"/>
  <c r="I445"/>
  <c r="B211" i="112"/>
  <c r="E211" s="1"/>
  <c r="B212"/>
  <c r="E212" s="1"/>
  <c r="B144"/>
  <c r="E144" s="1"/>
  <c r="B159"/>
  <c r="E159" s="1"/>
  <c r="B241"/>
  <c r="E241" s="1"/>
  <c r="B93"/>
  <c r="E93" s="1"/>
  <c r="B28"/>
  <c r="E28" s="1"/>
  <c r="B237"/>
  <c r="E237" s="1"/>
  <c r="B73"/>
  <c r="E73" s="1"/>
  <c r="B187"/>
  <c r="E187" s="1"/>
  <c r="B99"/>
  <c r="E99" s="1"/>
  <c r="B30"/>
  <c r="E30" s="1"/>
  <c r="H341" i="61"/>
  <c r="I341"/>
  <c r="G341"/>
  <c r="B138" i="112"/>
  <c r="E138" s="1"/>
  <c r="B38"/>
  <c r="E38" s="1"/>
  <c r="B32"/>
  <c r="E32" s="1"/>
  <c r="B204"/>
  <c r="E204" s="1"/>
  <c r="I417" i="61"/>
  <c r="G417"/>
  <c r="H417"/>
  <c r="G393"/>
  <c r="I393"/>
  <c r="H393"/>
  <c r="B215" i="112"/>
  <c r="E215" s="1"/>
  <c r="B131"/>
  <c r="E131" s="1"/>
  <c r="B239"/>
  <c r="E239" s="1"/>
  <c r="B8"/>
  <c r="E8" s="1"/>
  <c r="B15"/>
  <c r="E15" s="1"/>
  <c r="B173"/>
  <c r="E173" s="1"/>
  <c r="B162"/>
  <c r="E162" s="1"/>
  <c r="G257" i="61"/>
  <c r="I257"/>
  <c r="H257"/>
  <c r="B4" i="112"/>
  <c r="E4" s="1"/>
  <c r="B56"/>
  <c r="E56" s="1"/>
  <c r="B11"/>
  <c r="E11" s="1"/>
  <c r="I513" i="61"/>
  <c r="G513"/>
  <c r="H513"/>
  <c r="B117" i="112"/>
  <c r="E117" s="1"/>
  <c r="B66"/>
  <c r="E66" s="1"/>
  <c r="B24"/>
  <c r="E24" s="1"/>
  <c r="B139"/>
  <c r="E139" s="1"/>
  <c r="B59"/>
  <c r="E59" s="1"/>
  <c r="B197"/>
  <c r="E197" s="1"/>
  <c r="B108"/>
  <c r="E108" s="1"/>
  <c r="H337" i="61"/>
  <c r="I337"/>
  <c r="G337"/>
  <c r="B196" i="112"/>
  <c r="E196" s="1"/>
  <c r="B157"/>
  <c r="E157" s="1"/>
  <c r="B136"/>
  <c r="E136" s="1"/>
  <c r="B256"/>
  <c r="E256" s="1"/>
  <c r="B58"/>
  <c r="E58" s="1"/>
  <c r="B167"/>
  <c r="E167" s="1"/>
  <c r="B18"/>
  <c r="E18" s="1"/>
  <c r="B195"/>
  <c r="E195" s="1"/>
  <c r="B9"/>
  <c r="E9" s="1"/>
  <c r="B20"/>
  <c r="E20" s="1"/>
  <c r="B181"/>
  <c r="E181" s="1"/>
  <c r="G297" i="61"/>
  <c r="H297"/>
  <c r="I297"/>
  <c r="I453"/>
  <c r="H453"/>
  <c r="G453"/>
  <c r="B208" i="112"/>
  <c r="E208" s="1"/>
  <c r="B137"/>
  <c r="E137" s="1"/>
  <c r="B67"/>
  <c r="E67" s="1"/>
  <c r="B104"/>
  <c r="E104" s="1"/>
  <c r="B86"/>
  <c r="E86" s="1"/>
  <c r="B41"/>
  <c r="E41" s="1"/>
  <c r="B90"/>
  <c r="E90" s="1"/>
  <c r="B14"/>
  <c r="E14" s="1"/>
  <c r="B35"/>
  <c r="E35" s="1"/>
  <c r="B141"/>
  <c r="E141" s="1"/>
  <c r="B17"/>
  <c r="E17" s="1"/>
  <c r="B216"/>
  <c r="E216" s="1"/>
  <c r="B97"/>
  <c r="E97" s="1"/>
  <c r="B249"/>
  <c r="E249" s="1"/>
  <c r="I293" i="61"/>
  <c r="H293"/>
  <c r="G293"/>
  <c r="H265"/>
  <c r="G265"/>
  <c r="I265"/>
  <c r="G501"/>
  <c r="H501"/>
  <c r="I501"/>
  <c r="B63" i="112"/>
  <c r="E63" s="1"/>
  <c r="B103"/>
  <c r="E103" s="1"/>
  <c r="H361" i="61"/>
  <c r="G361"/>
  <c r="I361"/>
  <c r="B110" i="112"/>
  <c r="E110" s="1"/>
  <c r="B128"/>
  <c r="E128" s="1"/>
  <c r="B112"/>
  <c r="E112" s="1"/>
  <c r="B158"/>
  <c r="E158" s="1"/>
  <c r="H349" i="61"/>
  <c r="I349"/>
  <c r="G349"/>
  <c r="G217"/>
  <c r="I217"/>
  <c r="H217"/>
  <c r="G309"/>
  <c r="H309"/>
  <c r="I309"/>
  <c r="I193"/>
  <c r="G193"/>
  <c r="H193"/>
  <c r="B258" i="112"/>
  <c r="E258" s="1"/>
  <c r="G477" i="61"/>
  <c r="I477"/>
  <c r="H477"/>
  <c r="I189"/>
  <c r="H189"/>
  <c r="G189"/>
  <c r="H345"/>
  <c r="I345"/>
  <c r="G345"/>
  <c r="G353"/>
  <c r="I353"/>
  <c r="H353"/>
  <c r="I401"/>
  <c r="H401"/>
  <c r="G401"/>
  <c r="H481"/>
  <c r="I481"/>
  <c r="G481"/>
  <c r="I225"/>
  <c r="H225"/>
  <c r="G225"/>
  <c r="B53" i="112"/>
  <c r="E53" s="1"/>
  <c r="B175"/>
  <c r="E175" s="1"/>
  <c r="B78"/>
  <c r="E78" s="1"/>
  <c r="B54"/>
  <c r="E54" s="1"/>
  <c r="B151"/>
  <c r="E151" s="1"/>
  <c r="B45"/>
  <c r="E45" s="1"/>
  <c r="B148"/>
  <c r="E148" s="1"/>
  <c r="B243"/>
  <c r="E243" s="1"/>
  <c r="B37"/>
  <c r="E37" s="1"/>
  <c r="B163"/>
  <c r="E163" s="1"/>
  <c r="B124"/>
  <c r="E124" s="1"/>
  <c r="B43"/>
  <c r="E43" s="1"/>
  <c r="B92"/>
  <c r="E92" s="1"/>
  <c r="B248"/>
  <c r="E248" s="1"/>
  <c r="B61"/>
  <c r="E61" s="1"/>
  <c r="B51"/>
  <c r="E51" s="1"/>
  <c r="B109"/>
  <c r="E109" s="1"/>
  <c r="B226"/>
  <c r="E226" s="1"/>
  <c r="B165"/>
  <c r="E165" s="1"/>
  <c r="B179"/>
  <c r="E179" s="1"/>
  <c r="B98"/>
  <c r="E98" s="1"/>
  <c r="B184"/>
  <c r="E184" s="1"/>
  <c r="B228"/>
  <c r="E228" s="1"/>
  <c r="B182"/>
  <c r="E182" s="1"/>
  <c r="G425" i="61"/>
  <c r="I425"/>
  <c r="H425"/>
  <c r="B89" i="112"/>
  <c r="E89" s="1"/>
  <c r="B217"/>
  <c r="E217" s="1"/>
  <c r="B111"/>
  <c r="E111" s="1"/>
  <c r="I241" i="61"/>
  <c r="G241"/>
  <c r="H241"/>
  <c r="B245" i="112"/>
  <c r="E245" s="1"/>
  <c r="B177"/>
  <c r="E177" s="1"/>
  <c r="B225"/>
  <c r="E225" s="1"/>
  <c r="B74"/>
  <c r="E74" s="1"/>
  <c r="B47"/>
  <c r="E47" s="1"/>
  <c r="I261" i="61"/>
  <c r="H261"/>
  <c r="G261"/>
  <c r="B250" i="112"/>
  <c r="E250" s="1"/>
  <c r="B147"/>
  <c r="E147" s="1"/>
  <c r="B71"/>
  <c r="E71" s="1"/>
  <c r="B206"/>
  <c r="E206" s="1"/>
  <c r="G237" i="61"/>
  <c r="I237"/>
  <c r="H237"/>
  <c r="B12" i="112"/>
  <c r="E12" s="1"/>
  <c r="B253"/>
  <c r="E253" s="1"/>
  <c r="B259"/>
  <c r="E259" s="1"/>
  <c r="B242"/>
  <c r="E242" s="1"/>
  <c r="B27"/>
  <c r="E27" s="1"/>
  <c r="B150"/>
  <c r="E150" s="1"/>
  <c r="G421" i="61"/>
  <c r="I421"/>
  <c r="H421"/>
  <c r="I245"/>
  <c r="G245"/>
  <c r="H245"/>
  <c r="B133" i="112"/>
  <c r="E133" s="1"/>
  <c r="B48"/>
  <c r="E48" s="1"/>
  <c r="G497" i="61"/>
  <c r="I497"/>
  <c r="H497"/>
  <c r="B132" i="112"/>
  <c r="E132" s="1"/>
  <c r="H357" i="61"/>
  <c r="G357"/>
  <c r="I357"/>
  <c r="H449"/>
  <c r="G449"/>
  <c r="I449"/>
  <c r="G313"/>
  <c r="H313"/>
  <c r="I313"/>
  <c r="G205"/>
  <c r="I205"/>
  <c r="H205"/>
  <c r="B223" i="112"/>
  <c r="E223" s="1"/>
  <c r="B169"/>
  <c r="E169" s="1"/>
  <c r="B203"/>
  <c r="E203" s="1"/>
  <c r="B65"/>
  <c r="E65" s="1"/>
  <c r="B238"/>
  <c r="E238" s="1"/>
  <c r="B80"/>
  <c r="E80" s="1"/>
  <c r="B146"/>
  <c r="E146" s="1"/>
  <c r="H325" i="61"/>
  <c r="G325"/>
  <c r="I325"/>
  <c r="B87" i="112"/>
  <c r="E87" s="1"/>
  <c r="B229"/>
  <c r="E229" s="1"/>
  <c r="G413" i="61"/>
  <c r="I413"/>
  <c r="H413"/>
  <c r="B201" i="112"/>
  <c r="E201" s="1"/>
  <c r="B116"/>
  <c r="E116" s="1"/>
  <c r="B180"/>
  <c r="E180" s="1"/>
  <c r="B77"/>
  <c r="E77" s="1"/>
  <c r="B194"/>
  <c r="E194" s="1"/>
  <c r="B155"/>
  <c r="E155" s="1"/>
  <c r="B178"/>
  <c r="E178" s="1"/>
  <c r="I269" i="61"/>
  <c r="G269"/>
  <c r="H269"/>
  <c r="B22" i="112"/>
  <c r="E22" s="1"/>
  <c r="B255"/>
  <c r="E255" s="1"/>
  <c r="B154"/>
  <c r="E154" s="1"/>
  <c r="I461" i="61"/>
  <c r="G461"/>
  <c r="H461"/>
  <c r="B198" i="112"/>
  <c r="E198" s="1"/>
  <c r="B168"/>
  <c r="E168" s="1"/>
  <c r="B115"/>
  <c r="E115" s="1"/>
  <c r="B252"/>
  <c r="E252" s="1"/>
  <c r="B214"/>
  <c r="E214" s="1"/>
  <c r="B52"/>
  <c r="E52" s="1"/>
  <c r="H281" i="61"/>
  <c r="I281"/>
  <c r="G281"/>
  <c r="B76" i="112"/>
  <c r="E76" s="1"/>
  <c r="B172"/>
  <c r="E172" s="1"/>
  <c r="B70"/>
  <c r="E70" s="1"/>
  <c r="B107"/>
  <c r="E107" s="1"/>
  <c r="B102"/>
  <c r="E102" s="1"/>
  <c r="B129"/>
  <c r="E129" s="1"/>
  <c r="B105"/>
  <c r="E105" s="1"/>
  <c r="B152"/>
  <c r="E152" s="1"/>
  <c r="B193"/>
  <c r="E193" s="1"/>
  <c r="B83"/>
  <c r="E83" s="1"/>
  <c r="H233" i="61"/>
  <c r="G233"/>
  <c r="I233"/>
  <c r="B120" i="112"/>
  <c r="E120" s="1"/>
  <c r="B5"/>
  <c r="E5" s="1"/>
  <c r="B135"/>
  <c r="E135" s="1"/>
  <c r="B254"/>
  <c r="E254" s="1"/>
  <c r="B251"/>
  <c r="E251" s="1"/>
  <c r="B121"/>
  <c r="E121" s="1"/>
  <c r="B40"/>
  <c r="E40" s="1"/>
  <c r="H369" i="61"/>
  <c r="G369"/>
  <c r="I369"/>
  <c r="I457"/>
  <c r="H457"/>
  <c r="G457"/>
  <c r="I373"/>
  <c r="H373"/>
  <c r="G373"/>
  <c r="B6" i="112"/>
  <c r="E6" s="1"/>
  <c r="G505" i="61"/>
  <c r="I505"/>
  <c r="H505"/>
  <c r="H429"/>
  <c r="I429"/>
  <c r="G429"/>
  <c r="B123" i="112"/>
  <c r="E123" s="1"/>
  <c r="H389" i="61"/>
  <c r="G389"/>
  <c r="I389"/>
  <c r="B29" i="112"/>
  <c r="E29" s="1"/>
  <c r="I473" i="61"/>
  <c r="G473"/>
  <c r="H473"/>
  <c r="G317"/>
  <c r="I317"/>
  <c r="H317"/>
  <c r="G221"/>
  <c r="I221"/>
  <c r="H221"/>
  <c r="G329"/>
  <c r="H329"/>
  <c r="I329"/>
  <c r="E2" i="115"/>
  <c r="B36" i="128"/>
  <c r="B12"/>
  <c r="B19"/>
  <c r="B47"/>
  <c r="B45"/>
  <c r="B29"/>
  <c r="B31"/>
  <c r="B33"/>
  <c r="B42"/>
  <c r="B22"/>
  <c r="B10"/>
  <c r="B48"/>
  <c r="B20"/>
  <c r="B38"/>
  <c r="B7"/>
  <c r="B13"/>
  <c r="B40"/>
  <c r="B16"/>
  <c r="B34"/>
  <c r="B25"/>
  <c r="B41"/>
  <c r="B8"/>
  <c r="B24"/>
  <c r="B39"/>
  <c r="B21"/>
  <c r="B9"/>
  <c r="B43"/>
  <c r="B14"/>
  <c r="B28"/>
  <c r="B46"/>
  <c r="B37"/>
  <c r="B26"/>
  <c r="B11"/>
  <c r="B35"/>
  <c r="B32"/>
  <c r="B44"/>
  <c r="B6"/>
  <c r="B17"/>
  <c r="B23"/>
  <c r="B27"/>
  <c r="B3"/>
  <c r="B4"/>
  <c r="B30"/>
  <c r="B18"/>
  <c r="B15"/>
  <c r="B5"/>
  <c r="B191" i="112"/>
  <c r="E191" s="1"/>
  <c r="B21"/>
  <c r="E21" s="1"/>
  <c r="B149"/>
  <c r="E149" s="1"/>
  <c r="H197" i="61"/>
  <c r="G197"/>
  <c r="I197"/>
  <c r="H469"/>
  <c r="I469"/>
  <c r="G469"/>
  <c r="B122" i="112"/>
  <c r="E122" s="1"/>
  <c r="B82"/>
  <c r="E82" s="1"/>
  <c r="B218"/>
  <c r="E218" s="1"/>
  <c r="B246"/>
  <c r="E246" s="1"/>
  <c r="B257"/>
  <c r="E257" s="1"/>
  <c r="B231"/>
  <c r="E231" s="1"/>
  <c r="B101"/>
  <c r="E101" s="1"/>
  <c r="B84"/>
  <c r="E84" s="1"/>
  <c r="B31"/>
  <c r="E31" s="1"/>
  <c r="H409" i="61"/>
  <c r="G409"/>
  <c r="I409"/>
  <c r="B205" i="112"/>
  <c r="E205" s="1"/>
  <c r="B106"/>
  <c r="E106" s="1"/>
  <c r="B222"/>
  <c r="E222" s="1"/>
  <c r="B68"/>
  <c r="E68" s="1"/>
  <c r="B49"/>
  <c r="E49" s="1"/>
  <c r="B95"/>
  <c r="E95" s="1"/>
  <c r="B240"/>
  <c r="E240" s="1"/>
  <c r="B19"/>
  <c r="E19" s="1"/>
  <c r="B171"/>
  <c r="E171" s="1"/>
  <c r="G489" i="61"/>
  <c r="I489"/>
  <c r="H489"/>
  <c r="I201"/>
  <c r="H201"/>
  <c r="G201"/>
  <c r="B44" i="112"/>
  <c r="E44" s="1"/>
  <c r="B118"/>
  <c r="E118" s="1"/>
  <c r="B164"/>
  <c r="E164" s="1"/>
  <c r="B16"/>
  <c r="E16" s="1"/>
  <c r="B145"/>
  <c r="E145" s="1"/>
  <c r="B62"/>
  <c r="E62" s="1"/>
  <c r="B170"/>
  <c r="E170" s="1"/>
  <c r="I273" i="61"/>
  <c r="H273"/>
  <c r="G273"/>
  <c r="I289"/>
  <c r="H289"/>
  <c r="G289"/>
  <c r="B161" i="112"/>
  <c r="E161" s="1"/>
  <c r="B13"/>
  <c r="E13" s="1"/>
  <c r="B100"/>
  <c r="E100" s="1"/>
  <c r="B207"/>
  <c r="E207" s="1"/>
  <c r="G301" i="61"/>
  <c r="I301"/>
  <c r="H301"/>
  <c r="B224" i="112"/>
  <c r="E224" s="1"/>
  <c r="B235"/>
  <c r="E235" s="1"/>
  <c r="B192"/>
  <c r="E192" s="1"/>
  <c r="B188"/>
  <c r="E188" s="1"/>
  <c r="B185"/>
  <c r="E185" s="1"/>
  <c r="B75"/>
  <c r="E75" s="1"/>
  <c r="B85"/>
  <c r="E85" s="1"/>
  <c r="G321" i="61"/>
  <c r="I321"/>
  <c r="H321"/>
  <c r="G253"/>
  <c r="H253"/>
  <c r="I253"/>
  <c r="B221" i="112"/>
  <c r="E221" s="1"/>
  <c r="G433" i="61"/>
  <c r="H433"/>
  <c r="I433"/>
  <c r="I437"/>
  <c r="G437"/>
  <c r="H437"/>
  <c r="B81" i="112"/>
  <c r="E81" s="1"/>
  <c r="G213" i="61"/>
  <c r="I213"/>
  <c r="H213"/>
  <c r="B36" i="112"/>
  <c r="E36" s="1"/>
  <c r="B113"/>
  <c r="E113" s="1"/>
  <c r="B125"/>
  <c r="E125" s="1"/>
  <c r="B114"/>
  <c r="E114" s="1"/>
  <c r="B130"/>
  <c r="E130" s="1"/>
  <c r="G381" i="61"/>
  <c r="I381"/>
  <c r="H381"/>
  <c r="B46" i="112"/>
  <c r="E46" s="1"/>
  <c r="B26"/>
  <c r="E26" s="1"/>
  <c r="B190"/>
  <c r="E190" s="1"/>
  <c r="B200"/>
  <c r="E200" s="1"/>
  <c r="B79"/>
  <c r="E79" s="1"/>
  <c r="B140"/>
  <c r="E140" s="1"/>
  <c r="B183"/>
  <c r="E183" s="1"/>
  <c r="B126"/>
  <c r="E126" s="1"/>
  <c r="B142"/>
  <c r="E142" s="1"/>
  <c r="B25"/>
  <c r="E25" s="1"/>
  <c r="G385" i="61"/>
  <c r="I385"/>
  <c r="H385"/>
  <c r="B34" i="112"/>
  <c r="E34" s="1"/>
  <c r="B166"/>
  <c r="E166" s="1"/>
  <c r="B88"/>
  <c r="E88" s="1"/>
  <c r="B127"/>
  <c r="E127" s="1"/>
  <c r="G285" i="61"/>
  <c r="I285"/>
  <c r="H285"/>
  <c r="I365"/>
  <c r="G365"/>
  <c r="H365"/>
  <c r="B143" i="112"/>
  <c r="E143" s="1"/>
  <c r="B232"/>
  <c r="E232" s="1"/>
  <c r="B209"/>
  <c r="E209" s="1"/>
  <c r="B210"/>
  <c r="E210" s="1"/>
  <c r="B69"/>
  <c r="E69" s="1"/>
  <c r="B160"/>
  <c r="E160" s="1"/>
  <c r="G333" i="61"/>
  <c r="I333"/>
  <c r="H333"/>
  <c r="B202" i="112"/>
  <c r="E202" s="1"/>
  <c r="B230"/>
  <c r="E230" s="1"/>
  <c r="B50"/>
  <c r="E50" s="1"/>
  <c r="B39"/>
  <c r="E39" s="1"/>
  <c r="B91"/>
  <c r="E91" s="1"/>
  <c r="B55"/>
  <c r="E55" s="1"/>
  <c r="B186"/>
  <c r="E186" s="1"/>
  <c r="G229" i="61"/>
  <c r="H229"/>
  <c r="I229"/>
  <c r="B57" i="112"/>
  <c r="E57" s="1"/>
  <c r="B220"/>
  <c r="E220" s="1"/>
  <c r="B213"/>
  <c r="E213" s="1"/>
  <c r="B7"/>
  <c r="E7" s="1"/>
  <c r="B199"/>
  <c r="E199" s="1"/>
  <c r="B134"/>
  <c r="E134" s="1"/>
  <c r="B233"/>
  <c r="E233" s="1"/>
  <c r="I441" i="61"/>
  <c r="G441"/>
  <c r="H441"/>
  <c r="G493"/>
  <c r="I493"/>
  <c r="H493"/>
  <c r="G485"/>
  <c r="H485"/>
  <c r="I485"/>
  <c r="G397"/>
  <c r="I397"/>
  <c r="H397"/>
  <c r="G209"/>
  <c r="H209"/>
  <c r="I209"/>
  <c r="I509"/>
  <c r="H509"/>
  <c r="G509"/>
  <c r="B96" i="112"/>
  <c r="E96" s="1"/>
  <c r="I277" i="61"/>
  <c r="H277"/>
  <c r="G277"/>
  <c r="I249"/>
  <c r="H249"/>
  <c r="G249"/>
  <c r="I405"/>
  <c r="H405"/>
  <c r="G405"/>
  <c r="AH56" i="128" l="1"/>
  <c r="AI88"/>
  <c r="AH52"/>
  <c r="AI5"/>
  <c r="AH25"/>
  <c r="AH78"/>
  <c r="AI73"/>
  <c r="AH53"/>
  <c r="AH127"/>
  <c r="AH11"/>
  <c r="AH67"/>
  <c r="AI56"/>
  <c r="AH88"/>
  <c r="AI52"/>
  <c r="AH95"/>
  <c r="AI78"/>
  <c r="AH73"/>
  <c r="AI49"/>
  <c r="AI53"/>
  <c r="AI127"/>
  <c r="AH12"/>
  <c r="AH94"/>
  <c r="AI103"/>
  <c r="AI84"/>
  <c r="AI95"/>
  <c r="AH93"/>
  <c r="AI81"/>
  <c r="AI12"/>
  <c r="AI102"/>
  <c r="AH111"/>
  <c r="AI99"/>
  <c r="AH103"/>
  <c r="AH84"/>
  <c r="AH19"/>
  <c r="AI97"/>
  <c r="AI116"/>
  <c r="AI76"/>
  <c r="AI93"/>
  <c r="AH81"/>
  <c r="AH102"/>
  <c r="AI111"/>
  <c r="AI125"/>
  <c r="AI19"/>
  <c r="AH97"/>
  <c r="AH116"/>
  <c r="AH76"/>
  <c r="AH110"/>
  <c r="AH125"/>
  <c r="AH87"/>
  <c r="AI110"/>
  <c r="AH49"/>
  <c r="AH22"/>
  <c r="AH10"/>
  <c r="AH20"/>
  <c r="AH119"/>
  <c r="AI21"/>
  <c r="AI9"/>
  <c r="AI85"/>
  <c r="AI87"/>
  <c r="AH89"/>
  <c r="AI22"/>
  <c r="AI10"/>
  <c r="AI108"/>
  <c r="AI20"/>
  <c r="AI7"/>
  <c r="AH85"/>
  <c r="AI57"/>
  <c r="AI13"/>
  <c r="AI89"/>
  <c r="AH108"/>
  <c r="AH122"/>
  <c r="AH114"/>
  <c r="AH92"/>
  <c r="AH7"/>
  <c r="AH80"/>
  <c r="AH57"/>
  <c r="AH13"/>
  <c r="AI101"/>
  <c r="AI86"/>
  <c r="AI117"/>
  <c r="AH61"/>
  <c r="AI80"/>
  <c r="AI16"/>
  <c r="AH101"/>
  <c r="AH86"/>
  <c r="AH117"/>
  <c r="AI61"/>
  <c r="AH106"/>
  <c r="AI59"/>
  <c r="AH5"/>
  <c r="AH66"/>
  <c r="AH113"/>
  <c r="AI100"/>
  <c r="AI11"/>
  <c r="AH105"/>
  <c r="AI60"/>
  <c r="AH55"/>
  <c r="AI63"/>
  <c r="AH77"/>
  <c r="AI24"/>
  <c r="AI8"/>
  <c r="AH69"/>
  <c r="AH83"/>
  <c r="AH90"/>
  <c r="AI122"/>
  <c r="AI92"/>
  <c r="AH8"/>
  <c r="AI50"/>
  <c r="AH79"/>
  <c r="AI90"/>
  <c r="AH118"/>
  <c r="AH15"/>
  <c r="AH62"/>
  <c r="AH123"/>
  <c r="AH130"/>
  <c r="AH100"/>
  <c r="AH24"/>
  <c r="AI79"/>
  <c r="AI112"/>
  <c r="AI123"/>
  <c r="AI130"/>
  <c r="AI15"/>
  <c r="AH124"/>
  <c r="AH65"/>
  <c r="AH112"/>
  <c r="AI106"/>
  <c r="AH99"/>
  <c r="AH21"/>
  <c r="AH9"/>
  <c r="AH14"/>
  <c r="AI66"/>
  <c r="AI14"/>
  <c r="AH54"/>
  <c r="AI68"/>
  <c r="AI58"/>
  <c r="AI107"/>
  <c r="AH115"/>
  <c r="AH72"/>
  <c r="AI113"/>
  <c r="AI67"/>
  <c r="AI77"/>
  <c r="AH71"/>
  <c r="AH70"/>
  <c r="AI54"/>
  <c r="AH68"/>
  <c r="AH58"/>
  <c r="AH107"/>
  <c r="AI115"/>
  <c r="AH16"/>
  <c r="AI94"/>
  <c r="AI55"/>
  <c r="AI114"/>
  <c r="AI71"/>
  <c r="AI70"/>
  <c r="AI64"/>
  <c r="AH109"/>
  <c r="AH126"/>
  <c r="AI75"/>
  <c r="AH104"/>
  <c r="AH59"/>
  <c r="AH51"/>
  <c r="AH120"/>
  <c r="AH121"/>
  <c r="AH64"/>
  <c r="AI109"/>
  <c r="AI126"/>
  <c r="AH75"/>
  <c r="AI6"/>
  <c r="AI104"/>
  <c r="AI72"/>
  <c r="AI18"/>
  <c r="AI51"/>
  <c r="AI120"/>
  <c r="AH91"/>
  <c r="AI121"/>
  <c r="AH129"/>
  <c r="AH74"/>
  <c r="AI128"/>
  <c r="AH6"/>
  <c r="AI105"/>
  <c r="AH60"/>
  <c r="AI91"/>
  <c r="AH82"/>
  <c r="AH17"/>
  <c r="AI129"/>
  <c r="AI74"/>
  <c r="AI23"/>
  <c r="AH128"/>
  <c r="AH3"/>
  <c r="AI25"/>
  <c r="AI69"/>
  <c r="AI119"/>
  <c r="AH50"/>
  <c r="AI83"/>
  <c r="AH96"/>
  <c r="AH63"/>
  <c r="AH18"/>
  <c r="AI118"/>
  <c r="AH4"/>
  <c r="AI65"/>
  <c r="AI62"/>
  <c r="AI96"/>
  <c r="AI124"/>
  <c r="AI4"/>
  <c r="AH98"/>
  <c r="AI17"/>
  <c r="AI98"/>
  <c r="AH23"/>
  <c r="AI82"/>
  <c r="AI3"/>
  <c r="F2" i="115"/>
  <c r="F36" s="1"/>
  <c r="G2"/>
  <c r="F10"/>
  <c r="F13"/>
  <c r="F21"/>
  <c r="F34"/>
  <c r="F12"/>
  <c r="F24"/>
  <c r="F23"/>
  <c r="F19"/>
  <c r="F5"/>
  <c r="F22"/>
  <c r="F20"/>
  <c r="F15"/>
  <c r="F6"/>
  <c r="F14"/>
  <c r="F31"/>
  <c r="F64"/>
  <c r="F8"/>
  <c r="F66"/>
  <c r="F9"/>
  <c r="F16"/>
  <c r="F17"/>
  <c r="F53"/>
  <c r="F11"/>
  <c r="F18"/>
  <c r="F48"/>
  <c r="F7"/>
  <c r="F25"/>
  <c r="F4"/>
  <c r="F43"/>
  <c r="F62"/>
  <c r="F3"/>
  <c r="F61"/>
  <c r="AG102" i="128"/>
  <c r="F26" i="115" l="1"/>
  <c r="AJ102" i="128"/>
  <c r="Z102"/>
  <c r="AG124"/>
  <c r="AG101"/>
  <c r="AG68"/>
  <c r="AG70"/>
  <c r="AG84"/>
  <c r="AG111"/>
  <c r="AG78"/>
  <c r="AG106"/>
  <c r="AG108"/>
  <c r="AG80"/>
  <c r="AG21"/>
  <c r="AG13"/>
  <c r="AG98"/>
  <c r="F57" i="115"/>
  <c r="F60"/>
  <c r="F50"/>
  <c r="AG126" i="128"/>
  <c r="AG118"/>
  <c r="AG50"/>
  <c r="AG96"/>
  <c r="AG90"/>
  <c r="AG105"/>
  <c r="AG125"/>
  <c r="AG14"/>
  <c r="AG15"/>
  <c r="AG8"/>
  <c r="AG127"/>
  <c r="F49" i="115"/>
  <c r="F42"/>
  <c r="AG107" i="128"/>
  <c r="AG77"/>
  <c r="AG120"/>
  <c r="AG103"/>
  <c r="AG4"/>
  <c r="AG115"/>
  <c r="AG61"/>
  <c r="AG123"/>
  <c r="AG114"/>
  <c r="AG121"/>
  <c r="AG49"/>
  <c r="AG63"/>
  <c r="AG59"/>
  <c r="AG9"/>
  <c r="AG24"/>
  <c r="F35" i="115"/>
  <c r="F52"/>
  <c r="F59"/>
  <c r="F54"/>
  <c r="AG72" i="128"/>
  <c r="AG119"/>
  <c r="AG110"/>
  <c r="AG94"/>
  <c r="AG55"/>
  <c r="AG76"/>
  <c r="AG12"/>
  <c r="AG17"/>
  <c r="AG64"/>
  <c r="F28" i="115"/>
  <c r="F44"/>
  <c r="AG129" i="128"/>
  <c r="AG71"/>
  <c r="AG89"/>
  <c r="AG109"/>
  <c r="AG53"/>
  <c r="AG95"/>
  <c r="AG117"/>
  <c r="AG23"/>
  <c r="AG7"/>
  <c r="AG6"/>
  <c r="AG69"/>
  <c r="AG20"/>
  <c r="AG74"/>
  <c r="AG58"/>
  <c r="AG130"/>
  <c r="AG112"/>
  <c r="AG81"/>
  <c r="AG113"/>
  <c r="AG86"/>
  <c r="AG16"/>
  <c r="F46" i="115"/>
  <c r="F33"/>
  <c r="F37"/>
  <c r="F29"/>
  <c r="F27"/>
  <c r="F47"/>
  <c r="AG54" i="128"/>
  <c r="AG92"/>
  <c r="AG82"/>
  <c r="AG57"/>
  <c r="AG87"/>
  <c r="AG116"/>
  <c r="AG99"/>
  <c r="AG66"/>
  <c r="AG25"/>
  <c r="AG56"/>
  <c r="F65" i="115"/>
  <c r="F55"/>
  <c r="F41"/>
  <c r="F51"/>
  <c r="AG75" i="128"/>
  <c r="AG51"/>
  <c r="AG85"/>
  <c r="AG97"/>
  <c r="AG52"/>
  <c r="F58" i="115"/>
  <c r="F56"/>
  <c r="F63"/>
  <c r="F38"/>
  <c r="B52"/>
  <c r="B49"/>
  <c r="B56"/>
  <c r="B58"/>
  <c r="B50"/>
  <c r="B61"/>
  <c r="B57"/>
  <c r="B59"/>
  <c r="B66"/>
  <c r="B63"/>
  <c r="B54"/>
  <c r="B62"/>
  <c r="B51"/>
  <c r="B60"/>
  <c r="B53"/>
  <c r="B64"/>
  <c r="B55"/>
  <c r="B65"/>
  <c r="AG65" i="128"/>
  <c r="AG104"/>
  <c r="AG83"/>
  <c r="AG128"/>
  <c r="AG122"/>
  <c r="AG60"/>
  <c r="AG73"/>
  <c r="AG88"/>
  <c r="AG100"/>
  <c r="AG19"/>
  <c r="AG22"/>
  <c r="AG18"/>
  <c r="AG93"/>
  <c r="AG11"/>
  <c r="F32" i="115"/>
  <c r="F45"/>
  <c r="F39"/>
  <c r="F40"/>
  <c r="F30"/>
  <c r="AG79" i="128"/>
  <c r="AG62"/>
  <c r="AG91"/>
  <c r="AG67"/>
  <c r="AG5"/>
  <c r="AG10"/>
  <c r="AJ67" l="1"/>
  <c r="Z67"/>
  <c r="AJ93"/>
  <c r="Z93"/>
  <c r="BJ106"/>
  <c r="BH103"/>
  <c r="AC103" s="1"/>
  <c r="BJ7"/>
  <c r="BI97"/>
  <c r="BH42"/>
  <c r="BH73"/>
  <c r="AC73" s="1"/>
  <c r="BI16"/>
  <c r="BI48"/>
  <c r="BI34"/>
  <c r="BJ12"/>
  <c r="BI56"/>
  <c r="BH5"/>
  <c r="BH95"/>
  <c r="AC95" s="1"/>
  <c r="BH25"/>
  <c r="BH110"/>
  <c r="AC110" s="1"/>
  <c r="BI22"/>
  <c r="BH86"/>
  <c r="AC86" s="1"/>
  <c r="BJ117"/>
  <c r="BJ31"/>
  <c r="BI67"/>
  <c r="BK67" s="1"/>
  <c r="BH94"/>
  <c r="AC94" s="1"/>
  <c r="BH51"/>
  <c r="AC51" s="1"/>
  <c r="BI122"/>
  <c r="BI99"/>
  <c r="BJ40"/>
  <c r="BI21"/>
  <c r="BH56"/>
  <c r="AC56" s="1"/>
  <c r="BI103"/>
  <c r="BI59"/>
  <c r="BI125"/>
  <c r="BH57"/>
  <c r="AC57" s="1"/>
  <c r="BJ87"/>
  <c r="BJ13"/>
  <c r="BI73"/>
  <c r="BJ89"/>
  <c r="BJ86"/>
  <c r="BI10"/>
  <c r="BI29"/>
  <c r="BH34"/>
  <c r="BH11"/>
  <c r="BJ105"/>
  <c r="BH61"/>
  <c r="AC61" s="1"/>
  <c r="BI102"/>
  <c r="BK102" s="1"/>
  <c r="BJ55"/>
  <c r="BH122"/>
  <c r="AC122" s="1"/>
  <c r="BI77"/>
  <c r="BH33"/>
  <c r="BJ114"/>
  <c r="BJ92"/>
  <c r="BJ125"/>
  <c r="BJ5"/>
  <c r="BI80"/>
  <c r="BI25"/>
  <c r="BI41"/>
  <c r="BI47"/>
  <c r="BI13"/>
  <c r="BH16"/>
  <c r="BI101"/>
  <c r="BH89"/>
  <c r="AC89" s="1"/>
  <c r="BH45"/>
  <c r="BI81"/>
  <c r="BJ48"/>
  <c r="BI36"/>
  <c r="BH36"/>
  <c r="BI105"/>
  <c r="BI61"/>
  <c r="BH108"/>
  <c r="AC108" s="1"/>
  <c r="BJ67"/>
  <c r="BH102"/>
  <c r="AC102" s="1"/>
  <c r="BN102" s="1"/>
  <c r="BI88"/>
  <c r="BI84"/>
  <c r="BI52"/>
  <c r="BH7"/>
  <c r="BI19"/>
  <c r="BJ25"/>
  <c r="BH116"/>
  <c r="AC116" s="1"/>
  <c r="BH87"/>
  <c r="AC87" s="1"/>
  <c r="BJ76"/>
  <c r="BH41"/>
  <c r="BI93"/>
  <c r="BK93" s="1"/>
  <c r="BJ47"/>
  <c r="BJ16"/>
  <c r="BI110"/>
  <c r="BI117"/>
  <c r="BI100"/>
  <c r="BJ122"/>
  <c r="BH77"/>
  <c r="AC77" s="1"/>
  <c r="BI24"/>
  <c r="BJ33"/>
  <c r="BI35"/>
  <c r="BJ52"/>
  <c r="BH80"/>
  <c r="AC80" s="1"/>
  <c r="BI85"/>
  <c r="BK85" s="1"/>
  <c r="BJ95"/>
  <c r="BH76"/>
  <c r="AC76" s="1"/>
  <c r="BJ78"/>
  <c r="BJ101"/>
  <c r="BH81"/>
  <c r="AC81" s="1"/>
  <c r="BH10"/>
  <c r="BH127"/>
  <c r="AC127" s="1"/>
  <c r="BJ108"/>
  <c r="BJ20"/>
  <c r="BH55"/>
  <c r="AC55" s="1"/>
  <c r="BH27"/>
  <c r="BI69"/>
  <c r="BJ77"/>
  <c r="BJ99"/>
  <c r="BI66"/>
  <c r="BH85"/>
  <c r="AC85" s="1"/>
  <c r="BH19"/>
  <c r="BJ116"/>
  <c r="BI57"/>
  <c r="BI42"/>
  <c r="BJ93"/>
  <c r="BJ49"/>
  <c r="BJ22"/>
  <c r="BJ53"/>
  <c r="BJ36"/>
  <c r="BH105"/>
  <c r="AC105" s="1"/>
  <c r="BJ60"/>
  <c r="BJ84"/>
  <c r="BI76"/>
  <c r="BJ41"/>
  <c r="BI89"/>
  <c r="BI45"/>
  <c r="BH100"/>
  <c r="AC100" s="1"/>
  <c r="BJ34"/>
  <c r="BI31"/>
  <c r="BH12"/>
  <c r="BH21"/>
  <c r="BH9"/>
  <c r="BJ103"/>
  <c r="BH125"/>
  <c r="AC125" s="1"/>
  <c r="BH66"/>
  <c r="AC66" s="1"/>
  <c r="BJ80"/>
  <c r="BJ19"/>
  <c r="BI95"/>
  <c r="BI87"/>
  <c r="BJ42"/>
  <c r="BH101"/>
  <c r="AC101" s="1"/>
  <c r="BI49"/>
  <c r="BK49" s="1"/>
  <c r="BJ45"/>
  <c r="BH113"/>
  <c r="AC113" s="1"/>
  <c r="BI86"/>
  <c r="BH117"/>
  <c r="AC117" s="1"/>
  <c r="BJ100"/>
  <c r="BH31"/>
  <c r="BJ11"/>
  <c r="BJ61"/>
  <c r="BI20"/>
  <c r="BH60"/>
  <c r="AC60" s="1"/>
  <c r="BJ56"/>
  <c r="BI106"/>
  <c r="BK106" s="1"/>
  <c r="BJ88"/>
  <c r="BH59"/>
  <c r="AC59" s="1"/>
  <c r="BH52"/>
  <c r="AC52" s="1"/>
  <c r="BI5"/>
  <c r="BJ66"/>
  <c r="BJ85"/>
  <c r="BJ97"/>
  <c r="BH78"/>
  <c r="AC78" s="1"/>
  <c r="BI53"/>
  <c r="BH29"/>
  <c r="BI127"/>
  <c r="BH67"/>
  <c r="AC67" s="1"/>
  <c r="BN67" s="1"/>
  <c r="BJ102"/>
  <c r="BH106"/>
  <c r="AC106" s="1"/>
  <c r="BH84"/>
  <c r="AC84" s="1"/>
  <c r="BI116"/>
  <c r="BJ57"/>
  <c r="BH93"/>
  <c r="AC93" s="1"/>
  <c r="BN93" s="1"/>
  <c r="BJ73"/>
  <c r="BJ110"/>
  <c r="BH49"/>
  <c r="AC49" s="1"/>
  <c r="BJ81"/>
  <c r="BH53"/>
  <c r="AC53" s="1"/>
  <c r="BI113"/>
  <c r="BK113" s="1"/>
  <c r="BH48"/>
  <c r="BI108"/>
  <c r="BI60"/>
  <c r="BJ24"/>
  <c r="BH35"/>
  <c r="BH40"/>
  <c r="BH92"/>
  <c r="AC92" s="1"/>
  <c r="BI12"/>
  <c r="BH63"/>
  <c r="AC63" s="1"/>
  <c r="BH114"/>
  <c r="AC114" s="1"/>
  <c r="BH120"/>
  <c r="AC120" s="1"/>
  <c r="BJ9"/>
  <c r="BH121"/>
  <c r="AC121" s="1"/>
  <c r="BJ70"/>
  <c r="BH39"/>
  <c r="BJ14"/>
  <c r="BJ104"/>
  <c r="BI90"/>
  <c r="BI78"/>
  <c r="BI55"/>
  <c r="BJ63"/>
  <c r="BJ38"/>
  <c r="BI114"/>
  <c r="BI9"/>
  <c r="BI44"/>
  <c r="BH23"/>
  <c r="BJ75"/>
  <c r="BI3"/>
  <c r="BH30"/>
  <c r="BH15"/>
  <c r="BJ4"/>
  <c r="BJ124"/>
  <c r="BH32"/>
  <c r="BH18"/>
  <c r="BH37"/>
  <c r="BI118"/>
  <c r="BH88"/>
  <c r="AC88" s="1"/>
  <c r="BI51"/>
  <c r="BI38"/>
  <c r="BH71"/>
  <c r="AC71" s="1"/>
  <c r="BI8"/>
  <c r="BJ121"/>
  <c r="BI17"/>
  <c r="BI75"/>
  <c r="BJ30"/>
  <c r="BH130"/>
  <c r="AC130" s="1"/>
  <c r="BJ72"/>
  <c r="BJ58"/>
  <c r="BH46"/>
  <c r="BH97"/>
  <c r="AC97" s="1"/>
  <c r="BI120"/>
  <c r="BI91"/>
  <c r="BH70"/>
  <c r="AC70" s="1"/>
  <c r="BI129"/>
  <c r="BJ43"/>
  <c r="BH109"/>
  <c r="AC109" s="1"/>
  <c r="BH126"/>
  <c r="AC126" s="1"/>
  <c r="BI112"/>
  <c r="BI54"/>
  <c r="BJ10"/>
  <c r="BI11"/>
  <c r="BH20"/>
  <c r="BI33"/>
  <c r="BJ120"/>
  <c r="BJ8"/>
  <c r="BI50"/>
  <c r="BI70"/>
  <c r="BJ39"/>
  <c r="BI79"/>
  <c r="BH17"/>
  <c r="BI64"/>
  <c r="BI43"/>
  <c r="BI126"/>
  <c r="BH75"/>
  <c r="AC75" s="1"/>
  <c r="BH28"/>
  <c r="BJ90"/>
  <c r="BJ37"/>
  <c r="BH72"/>
  <c r="AC72" s="1"/>
  <c r="BH4"/>
  <c r="BH58"/>
  <c r="AC58" s="1"/>
  <c r="BJ115"/>
  <c r="BI123"/>
  <c r="BI7"/>
  <c r="BH47"/>
  <c r="BI27"/>
  <c r="BI63"/>
  <c r="BH69"/>
  <c r="AC69" s="1"/>
  <c r="BI119"/>
  <c r="BI39"/>
  <c r="BH79"/>
  <c r="AC79" s="1"/>
  <c r="BH83"/>
  <c r="AC83" s="1"/>
  <c r="BH43"/>
  <c r="BJ109"/>
  <c r="BH74"/>
  <c r="AC74" s="1"/>
  <c r="BH6"/>
  <c r="BI26"/>
  <c r="BH107"/>
  <c r="AC107" s="1"/>
  <c r="BH62"/>
  <c r="AC62" s="1"/>
  <c r="BI28"/>
  <c r="BI6"/>
  <c r="BI30"/>
  <c r="BI37"/>
  <c r="BJ113"/>
  <c r="BJ69"/>
  <c r="BH119"/>
  <c r="AC119" s="1"/>
  <c r="BI92"/>
  <c r="BH50"/>
  <c r="AC50" s="1"/>
  <c r="BI82"/>
  <c r="BK82" s="1"/>
  <c r="BJ129"/>
  <c r="BH44"/>
  <c r="BJ74"/>
  <c r="BJ126"/>
  <c r="BI14"/>
  <c r="BJ54"/>
  <c r="BJ29"/>
  <c r="BJ35"/>
  <c r="BJ91"/>
  <c r="BI71"/>
  <c r="BH8"/>
  <c r="BI121"/>
  <c r="BK121" s="1"/>
  <c r="BJ79"/>
  <c r="BJ17"/>
  <c r="BI96"/>
  <c r="BJ23"/>
  <c r="BJ128"/>
  <c r="BH14"/>
  <c r="BH54"/>
  <c r="AC54" s="1"/>
  <c r="BH123"/>
  <c r="AC123" s="1"/>
  <c r="BJ118"/>
  <c r="BH65"/>
  <c r="AC65" s="1"/>
  <c r="BJ59"/>
  <c r="BH111"/>
  <c r="AC111" s="1"/>
  <c r="BI94"/>
  <c r="BH99"/>
  <c r="AC99" s="1"/>
  <c r="BJ82"/>
  <c r="BJ83"/>
  <c r="BH64"/>
  <c r="AC64" s="1"/>
  <c r="BJ96"/>
  <c r="BH3"/>
  <c r="BI104"/>
  <c r="BH13"/>
  <c r="BJ111"/>
  <c r="BH24"/>
  <c r="BH38"/>
  <c r="BJ119"/>
  <c r="BH91"/>
  <c r="AC91" s="1"/>
  <c r="BJ71"/>
  <c r="BJ50"/>
  <c r="BH82"/>
  <c r="AC82" s="1"/>
  <c r="BH96"/>
  <c r="AC96" s="1"/>
  <c r="BI128"/>
  <c r="BJ28"/>
  <c r="BH104"/>
  <c r="AC104" s="1"/>
  <c r="BJ46"/>
  <c r="BJ127"/>
  <c r="BJ51"/>
  <c r="BI83"/>
  <c r="BJ64"/>
  <c r="BJ44"/>
  <c r="BI109"/>
  <c r="BI74"/>
  <c r="BI23"/>
  <c r="BH128"/>
  <c r="AC128" s="1"/>
  <c r="BJ6"/>
  <c r="BJ112"/>
  <c r="BH90"/>
  <c r="AC90" s="1"/>
  <c r="BJ130"/>
  <c r="BI68"/>
  <c r="BK68" s="1"/>
  <c r="BI72"/>
  <c r="BH129"/>
  <c r="AC129" s="1"/>
  <c r="BJ15"/>
  <c r="BI115"/>
  <c r="BI111"/>
  <c r="BH98"/>
  <c r="AC98" s="1"/>
  <c r="BH118"/>
  <c r="AC118" s="1"/>
  <c r="BI15"/>
  <c r="BJ32"/>
  <c r="BJ3"/>
  <c r="BH22"/>
  <c r="BH112"/>
  <c r="AC112" s="1"/>
  <c r="BH68"/>
  <c r="AC68" s="1"/>
  <c r="BJ62"/>
  <c r="BJ18"/>
  <c r="BI130"/>
  <c r="BH124"/>
  <c r="AC124" s="1"/>
  <c r="BJ65"/>
  <c r="BJ21"/>
  <c r="BJ68"/>
  <c r="BI62"/>
  <c r="BI18"/>
  <c r="BI65"/>
  <c r="BH26"/>
  <c r="BI124"/>
  <c r="BH115"/>
  <c r="AC115" s="1"/>
  <c r="BJ94"/>
  <c r="BJ26"/>
  <c r="BI32"/>
  <c r="BJ107"/>
  <c r="BJ27"/>
  <c r="BI40"/>
  <c r="BI98"/>
  <c r="BJ123"/>
  <c r="BI46"/>
  <c r="BJ98"/>
  <c r="BI4"/>
  <c r="BI107"/>
  <c r="BI58"/>
  <c r="Z73"/>
  <c r="AJ73"/>
  <c r="BK73"/>
  <c r="Z51"/>
  <c r="AJ51"/>
  <c r="BK51"/>
  <c r="AJ66"/>
  <c r="Z66"/>
  <c r="BK66"/>
  <c r="Z7"/>
  <c r="AJ7"/>
  <c r="BK7"/>
  <c r="AJ63"/>
  <c r="Z63"/>
  <c r="BK63"/>
  <c r="AJ118"/>
  <c r="Z118"/>
  <c r="BK118"/>
  <c r="Z74"/>
  <c r="BK74"/>
  <c r="AJ74"/>
  <c r="Z22"/>
  <c r="AJ22"/>
  <c r="BK22"/>
  <c r="Z104"/>
  <c r="BK104"/>
  <c r="AJ104"/>
  <c r="Z116"/>
  <c r="AJ116"/>
  <c r="BK116"/>
  <c r="AJ86"/>
  <c r="BK86"/>
  <c r="Z86"/>
  <c r="AJ112"/>
  <c r="Z112"/>
  <c r="BK112"/>
  <c r="BK53"/>
  <c r="Z53"/>
  <c r="AJ53"/>
  <c r="AI48"/>
  <c r="AH32"/>
  <c r="AI39"/>
  <c r="AI32"/>
  <c r="AH33"/>
  <c r="AH43"/>
  <c r="AH45"/>
  <c r="AI46"/>
  <c r="AI40"/>
  <c r="AI30"/>
  <c r="AH30"/>
  <c r="AH36"/>
  <c r="AH41"/>
  <c r="AH35"/>
  <c r="AH38"/>
  <c r="AH31"/>
  <c r="AI38"/>
  <c r="AI33"/>
  <c r="AH39"/>
  <c r="AI47"/>
  <c r="AI37"/>
  <c r="AH26"/>
  <c r="AI34"/>
  <c r="AI41"/>
  <c r="AH27"/>
  <c r="AI45"/>
  <c r="AH42"/>
  <c r="AI27"/>
  <c r="AI43"/>
  <c r="AI28"/>
  <c r="AH40"/>
  <c r="AH37"/>
  <c r="AI36"/>
  <c r="AI29"/>
  <c r="AH47"/>
  <c r="AG3"/>
  <c r="AH44"/>
  <c r="AH46"/>
  <c r="AI26"/>
  <c r="AI44"/>
  <c r="AI35"/>
  <c r="AH29"/>
  <c r="AI42"/>
  <c r="AI31"/>
  <c r="AH48"/>
  <c r="AH34"/>
  <c r="AH28"/>
  <c r="Z107"/>
  <c r="AJ107"/>
  <c r="BK107"/>
  <c r="AJ105"/>
  <c r="Z105"/>
  <c r="BK105"/>
  <c r="Z70"/>
  <c r="BK70"/>
  <c r="AJ70"/>
  <c r="AJ87"/>
  <c r="Z87"/>
  <c r="BK87"/>
  <c r="Z69"/>
  <c r="BK69"/>
  <c r="AJ69"/>
  <c r="Z110"/>
  <c r="AJ110"/>
  <c r="BK110"/>
  <c r="Z8"/>
  <c r="AJ8"/>
  <c r="BK8"/>
  <c r="Z78"/>
  <c r="AJ78"/>
  <c r="BK78"/>
  <c r="Z101"/>
  <c r="BK101"/>
  <c r="AJ101"/>
  <c r="Z79"/>
  <c r="AJ79"/>
  <c r="BK79"/>
  <c r="AJ95"/>
  <c r="Z95"/>
  <c r="BK95"/>
  <c r="AJ52"/>
  <c r="Z52"/>
  <c r="BK52"/>
  <c r="Z54"/>
  <c r="AJ54"/>
  <c r="BK54"/>
  <c r="Z6"/>
  <c r="AJ6"/>
  <c r="BK6"/>
  <c r="AJ109"/>
  <c r="Z109"/>
  <c r="BK109"/>
  <c r="Z71"/>
  <c r="BK71"/>
  <c r="AJ71"/>
  <c r="AJ121"/>
  <c r="Z121"/>
  <c r="AJ103"/>
  <c r="Z103"/>
  <c r="BK103"/>
  <c r="BK77"/>
  <c r="Z77"/>
  <c r="AJ77"/>
  <c r="BQ7"/>
  <c r="AD7" s="1"/>
  <c r="BQ66"/>
  <c r="AD66" s="1"/>
  <c r="BW66" s="1"/>
  <c r="BR85"/>
  <c r="BS57"/>
  <c r="BS41"/>
  <c r="BR41"/>
  <c r="BQ101"/>
  <c r="AD101" s="1"/>
  <c r="BR113"/>
  <c r="BQ10"/>
  <c r="AD10" s="1"/>
  <c r="BS100"/>
  <c r="BS60"/>
  <c r="BR106"/>
  <c r="BR80"/>
  <c r="BQ85"/>
  <c r="AD85" s="1"/>
  <c r="BQ19"/>
  <c r="AD19" s="1"/>
  <c r="BR57"/>
  <c r="BT57" s="1"/>
  <c r="BQ78"/>
  <c r="AD78" s="1"/>
  <c r="BW78" s="1"/>
  <c r="BS13"/>
  <c r="BR49"/>
  <c r="BS61"/>
  <c r="BQ20"/>
  <c r="AD20" s="1"/>
  <c r="BQ60"/>
  <c r="AD60" s="1"/>
  <c r="BQ51"/>
  <c r="AD51" s="1"/>
  <c r="BW51" s="1"/>
  <c r="BR69"/>
  <c r="BT69" s="1"/>
  <c r="BS114"/>
  <c r="BQ92"/>
  <c r="AD92" s="1"/>
  <c r="BS59"/>
  <c r="BR7"/>
  <c r="BT7" s="1"/>
  <c r="BR5"/>
  <c r="BQ73"/>
  <c r="AD73" s="1"/>
  <c r="BW73" s="1"/>
  <c r="BR101"/>
  <c r="BT101" s="1"/>
  <c r="BR22"/>
  <c r="BT22" s="1"/>
  <c r="BS53"/>
  <c r="BR117"/>
  <c r="BQ100"/>
  <c r="AD100" s="1"/>
  <c r="BS36"/>
  <c r="BQ36"/>
  <c r="AD36" s="1"/>
  <c r="BQ127"/>
  <c r="AD127" s="1"/>
  <c r="BQ31"/>
  <c r="AD31" s="1"/>
  <c r="BS105"/>
  <c r="BS67"/>
  <c r="BS94"/>
  <c r="BQ55"/>
  <c r="AD55" s="1"/>
  <c r="BR51"/>
  <c r="BT51" s="1"/>
  <c r="BQ63"/>
  <c r="AD63" s="1"/>
  <c r="BS69"/>
  <c r="BS77"/>
  <c r="BS24"/>
  <c r="BR35"/>
  <c r="BQ119"/>
  <c r="AD119" s="1"/>
  <c r="BS106"/>
  <c r="BQ88"/>
  <c r="AD88" s="1"/>
  <c r="BQ59"/>
  <c r="AD59" s="1"/>
  <c r="BS52"/>
  <c r="BQ52"/>
  <c r="AD52" s="1"/>
  <c r="BS7"/>
  <c r="BR66"/>
  <c r="BT66" s="1"/>
  <c r="BS78"/>
  <c r="BR73"/>
  <c r="BT73" s="1"/>
  <c r="BR110"/>
  <c r="BT110" s="1"/>
  <c r="BS49"/>
  <c r="BQ53"/>
  <c r="AD53" s="1"/>
  <c r="BW53" s="1"/>
  <c r="BQ113"/>
  <c r="AD113" s="1"/>
  <c r="BR100"/>
  <c r="BT100" s="1"/>
  <c r="BR127"/>
  <c r="BQ34"/>
  <c r="AD34" s="1"/>
  <c r="BQ105"/>
  <c r="AD105" s="1"/>
  <c r="BS56"/>
  <c r="BS103"/>
  <c r="BR59"/>
  <c r="BS84"/>
  <c r="BR95"/>
  <c r="BT95" s="1"/>
  <c r="BS101"/>
  <c r="BQ49"/>
  <c r="AD49" s="1"/>
  <c r="BS45"/>
  <c r="BS81"/>
  <c r="BR53"/>
  <c r="BT53" s="1"/>
  <c r="BR29"/>
  <c r="BS127"/>
  <c r="BR12"/>
  <c r="BR11"/>
  <c r="BR105"/>
  <c r="BT105" s="1"/>
  <c r="BS108"/>
  <c r="BQ67"/>
  <c r="AD67" s="1"/>
  <c r="BW67" s="1"/>
  <c r="BS102"/>
  <c r="BQ111"/>
  <c r="AD111" s="1"/>
  <c r="BR99"/>
  <c r="BQ35"/>
  <c r="AD35" s="1"/>
  <c r="BR56"/>
  <c r="BQ84"/>
  <c r="AD84" s="1"/>
  <c r="BS5"/>
  <c r="BS66"/>
  <c r="BR97"/>
  <c r="BS116"/>
  <c r="BS76"/>
  <c r="BS42"/>
  <c r="BR93"/>
  <c r="BT93" s="1"/>
  <c r="BR78"/>
  <c r="BT78" s="1"/>
  <c r="BQ13"/>
  <c r="AD13" s="1"/>
  <c r="BS16"/>
  <c r="BQ45"/>
  <c r="AD45" s="1"/>
  <c r="BS113"/>
  <c r="BQ86"/>
  <c r="AD86" s="1"/>
  <c r="BW86" s="1"/>
  <c r="BR48"/>
  <c r="BQ11"/>
  <c r="AD11" s="1"/>
  <c r="BR61"/>
  <c r="BR67"/>
  <c r="BT67" s="1"/>
  <c r="BQ102"/>
  <c r="AD102" s="1"/>
  <c r="BW102" s="1"/>
  <c r="BR60"/>
  <c r="BR94"/>
  <c r="BS99"/>
  <c r="BS21"/>
  <c r="BR120"/>
  <c r="BS92"/>
  <c r="BQ56"/>
  <c r="AD56" s="1"/>
  <c r="BQ106"/>
  <c r="AD106" s="1"/>
  <c r="BQ103"/>
  <c r="AD103" s="1"/>
  <c r="BW103" s="1"/>
  <c r="BR84"/>
  <c r="BQ5"/>
  <c r="AD5" s="1"/>
  <c r="BS97"/>
  <c r="BS95"/>
  <c r="BR25"/>
  <c r="BR116"/>
  <c r="BT116" s="1"/>
  <c r="BQ76"/>
  <c r="AD76" s="1"/>
  <c r="BR42"/>
  <c r="BS93"/>
  <c r="BR81"/>
  <c r="BS29"/>
  <c r="BS117"/>
  <c r="BR31"/>
  <c r="BS12"/>
  <c r="BR88"/>
  <c r="BR52"/>
  <c r="BT52" s="1"/>
  <c r="BR125"/>
  <c r="BQ97"/>
  <c r="AD97" s="1"/>
  <c r="BQ87"/>
  <c r="AD87" s="1"/>
  <c r="BW87" s="1"/>
  <c r="BQ93"/>
  <c r="AD93" s="1"/>
  <c r="BW93" s="1"/>
  <c r="BQ47"/>
  <c r="AD47" s="1"/>
  <c r="BS73"/>
  <c r="BR45"/>
  <c r="BQ81"/>
  <c r="AD81" s="1"/>
  <c r="BQ29"/>
  <c r="AD29" s="1"/>
  <c r="BS48"/>
  <c r="BQ48"/>
  <c r="AD48" s="1"/>
  <c r="BQ27"/>
  <c r="AD27" s="1"/>
  <c r="BR122"/>
  <c r="BR77"/>
  <c r="BT77" s="1"/>
  <c r="BQ33"/>
  <c r="AD33" s="1"/>
  <c r="BS40"/>
  <c r="BS125"/>
  <c r="BS85"/>
  <c r="BS25"/>
  <c r="BR87"/>
  <c r="BT87" s="1"/>
  <c r="BQ41"/>
  <c r="AD41" s="1"/>
  <c r="BQ42"/>
  <c r="AD42" s="1"/>
  <c r="BS47"/>
  <c r="BR89"/>
  <c r="BS110"/>
  <c r="BQ22"/>
  <c r="AD22" s="1"/>
  <c r="BR10"/>
  <c r="BT10" s="1"/>
  <c r="BR34"/>
  <c r="BQ108"/>
  <c r="AD108" s="1"/>
  <c r="BR102"/>
  <c r="BT102" s="1"/>
  <c r="BQ116"/>
  <c r="AD116" s="1"/>
  <c r="BW116" s="1"/>
  <c r="BR76"/>
  <c r="BR47"/>
  <c r="BQ16"/>
  <c r="AD16" s="1"/>
  <c r="BS89"/>
  <c r="BQ110"/>
  <c r="AD110" s="1"/>
  <c r="BW110" s="1"/>
  <c r="BS10"/>
  <c r="BR36"/>
  <c r="BQ12"/>
  <c r="AD12" s="1"/>
  <c r="BS88"/>
  <c r="BQ80"/>
  <c r="AD80" s="1"/>
  <c r="BR19"/>
  <c r="BQ95"/>
  <c r="AD95" s="1"/>
  <c r="BW95" s="1"/>
  <c r="BQ57"/>
  <c r="AD57" s="1"/>
  <c r="BR16"/>
  <c r="BQ89"/>
  <c r="AD89" s="1"/>
  <c r="BS22"/>
  <c r="BR86"/>
  <c r="BT86" s="1"/>
  <c r="BQ117"/>
  <c r="AD117" s="1"/>
  <c r="BS11"/>
  <c r="BS20"/>
  <c r="BS51"/>
  <c r="BS122"/>
  <c r="BQ38"/>
  <c r="AD38" s="1"/>
  <c r="BR114"/>
  <c r="BQ125"/>
  <c r="AD125" s="1"/>
  <c r="BQ25"/>
  <c r="AD25" s="1"/>
  <c r="BR111"/>
  <c r="BR38"/>
  <c r="BR119"/>
  <c r="BQ40"/>
  <c r="AD40" s="1"/>
  <c r="BQ91"/>
  <c r="AD91" s="1"/>
  <c r="BS50"/>
  <c r="BS82"/>
  <c r="BQ79"/>
  <c r="AD79" s="1"/>
  <c r="BW79" s="1"/>
  <c r="BQ17"/>
  <c r="AD17" s="1"/>
  <c r="BS17"/>
  <c r="BR44"/>
  <c r="BQ109"/>
  <c r="AD109" s="1"/>
  <c r="BW109" s="1"/>
  <c r="BS96"/>
  <c r="BS23"/>
  <c r="BQ128"/>
  <c r="AD128" s="1"/>
  <c r="BS75"/>
  <c r="BQ28"/>
  <c r="AD28" s="1"/>
  <c r="BS111"/>
  <c r="BS27"/>
  <c r="BQ69"/>
  <c r="AD69" s="1"/>
  <c r="BW69" s="1"/>
  <c r="BQ21"/>
  <c r="AD21" s="1"/>
  <c r="BQ120"/>
  <c r="AD120" s="1"/>
  <c r="BR82"/>
  <c r="BS121"/>
  <c r="BQ83"/>
  <c r="AD83" s="1"/>
  <c r="BR17"/>
  <c r="BQ129"/>
  <c r="AD129" s="1"/>
  <c r="BR64"/>
  <c r="BR43"/>
  <c r="BS109"/>
  <c r="BS74"/>
  <c r="BQ126"/>
  <c r="AD126" s="1"/>
  <c r="BR128"/>
  <c r="BS14"/>
  <c r="BR6"/>
  <c r="BT6" s="1"/>
  <c r="BQ30"/>
  <c r="AD30" s="1"/>
  <c r="BS34"/>
  <c r="BR63"/>
  <c r="BT63" s="1"/>
  <c r="BQ122"/>
  <c r="AD122" s="1"/>
  <c r="BS119"/>
  <c r="BS91"/>
  <c r="BS8"/>
  <c r="BQ50"/>
  <c r="AD50" s="1"/>
  <c r="BR70"/>
  <c r="BT70" s="1"/>
  <c r="BS83"/>
  <c r="BQ64"/>
  <c r="AD64" s="1"/>
  <c r="BQ44"/>
  <c r="AD44" s="1"/>
  <c r="BR23"/>
  <c r="BQ14"/>
  <c r="AD14" s="1"/>
  <c r="BS90"/>
  <c r="BQ98"/>
  <c r="AD98" s="1"/>
  <c r="BS118"/>
  <c r="BS28"/>
  <c r="BQ6"/>
  <c r="AD6" s="1"/>
  <c r="BQ61"/>
  <c r="AD61" s="1"/>
  <c r="BR20"/>
  <c r="BR24"/>
  <c r="BS33"/>
  <c r="BR92"/>
  <c r="BR50"/>
  <c r="BQ121"/>
  <c r="AD121" s="1"/>
  <c r="BW121" s="1"/>
  <c r="BR39"/>
  <c r="BR79"/>
  <c r="BT79" s="1"/>
  <c r="BR74"/>
  <c r="BT74" s="1"/>
  <c r="BR104"/>
  <c r="BT104" s="1"/>
  <c r="BQ99"/>
  <c r="AD99" s="1"/>
  <c r="BQ24"/>
  <c r="AD24" s="1"/>
  <c r="BS79"/>
  <c r="BS129"/>
  <c r="BQ96"/>
  <c r="AD96" s="1"/>
  <c r="BQ74"/>
  <c r="AD74" s="1"/>
  <c r="BW74" s="1"/>
  <c r="BQ23"/>
  <c r="AD23" s="1"/>
  <c r="BQ3"/>
  <c r="AD3" s="1"/>
  <c r="BQ112"/>
  <c r="AD112" s="1"/>
  <c r="BW112" s="1"/>
  <c r="BR123"/>
  <c r="BQ118"/>
  <c r="AD118" s="1"/>
  <c r="BW118" s="1"/>
  <c r="BR124"/>
  <c r="BT124" s="1"/>
  <c r="BQ65"/>
  <c r="AD65" s="1"/>
  <c r="BR62"/>
  <c r="BS35"/>
  <c r="BR96"/>
  <c r="BS3"/>
  <c r="BQ123"/>
  <c r="AD123" s="1"/>
  <c r="BR118"/>
  <c r="BT118" s="1"/>
  <c r="BS124"/>
  <c r="BS46"/>
  <c r="BS87"/>
  <c r="BQ77"/>
  <c r="AD77" s="1"/>
  <c r="BW77" s="1"/>
  <c r="BR33"/>
  <c r="BR21"/>
  <c r="BT21" s="1"/>
  <c r="BS9"/>
  <c r="BR8"/>
  <c r="BT8" s="1"/>
  <c r="BS39"/>
  <c r="BQ39"/>
  <c r="AD39" s="1"/>
  <c r="BQ43"/>
  <c r="AD43" s="1"/>
  <c r="BR3"/>
  <c r="BQ90"/>
  <c r="AD90" s="1"/>
  <c r="BQ94"/>
  <c r="AD94" s="1"/>
  <c r="BR55"/>
  <c r="BR40"/>
  <c r="BS71"/>
  <c r="BQ46"/>
  <c r="AD46" s="1"/>
  <c r="BS112"/>
  <c r="BR90"/>
  <c r="BR54"/>
  <c r="BT54" s="1"/>
  <c r="BR30"/>
  <c r="BS37"/>
  <c r="BQ130"/>
  <c r="AD130" s="1"/>
  <c r="BQ26"/>
  <c r="AD26" s="1"/>
  <c r="BR15"/>
  <c r="BR4"/>
  <c r="BQ58"/>
  <c r="AD58" s="1"/>
  <c r="BQ107"/>
  <c r="AD107" s="1"/>
  <c r="BW107" s="1"/>
  <c r="BS62"/>
  <c r="BS18"/>
  <c r="BR28"/>
  <c r="BR46"/>
  <c r="BR112"/>
  <c r="BT112" s="1"/>
  <c r="BS19"/>
  <c r="BS55"/>
  <c r="BS38"/>
  <c r="BQ71"/>
  <c r="AD71" s="1"/>
  <c r="BW71" s="1"/>
  <c r="BS70"/>
  <c r="BS64"/>
  <c r="BR75"/>
  <c r="BQ54"/>
  <c r="AD54" s="1"/>
  <c r="BW54" s="1"/>
  <c r="BR103"/>
  <c r="BT103" s="1"/>
  <c r="BS31"/>
  <c r="BR108"/>
  <c r="BQ114"/>
  <c r="AD114" s="1"/>
  <c r="BS120"/>
  <c r="BR9"/>
  <c r="BQ70"/>
  <c r="AD70" s="1"/>
  <c r="BW70" s="1"/>
  <c r="BR83"/>
  <c r="BS126"/>
  <c r="BR14"/>
  <c r="BT14" s="1"/>
  <c r="BS104"/>
  <c r="BS54"/>
  <c r="BS86"/>
  <c r="BR27"/>
  <c r="BS63"/>
  <c r="BQ9"/>
  <c r="AD9" s="1"/>
  <c r="BR91"/>
  <c r="BR71"/>
  <c r="BT71" s="1"/>
  <c r="BQ8"/>
  <c r="AD8" s="1"/>
  <c r="BQ82"/>
  <c r="AD82" s="1"/>
  <c r="BR121"/>
  <c r="BT121" s="1"/>
  <c r="BR129"/>
  <c r="BT129" s="1"/>
  <c r="BS43"/>
  <c r="BS44"/>
  <c r="BR109"/>
  <c r="BT109" s="1"/>
  <c r="BR126"/>
  <c r="BS128"/>
  <c r="BS6"/>
  <c r="BQ104"/>
  <c r="AD104" s="1"/>
  <c r="BW104" s="1"/>
  <c r="BS123"/>
  <c r="BS30"/>
  <c r="BQ37"/>
  <c r="AD37" s="1"/>
  <c r="BS98"/>
  <c r="BS15"/>
  <c r="BQ4"/>
  <c r="AD4" s="1"/>
  <c r="BR32"/>
  <c r="BS107"/>
  <c r="BR107"/>
  <c r="BT107" s="1"/>
  <c r="BR13"/>
  <c r="BR58"/>
  <c r="BQ68"/>
  <c r="AD68" s="1"/>
  <c r="BQ15"/>
  <c r="AD15" s="1"/>
  <c r="BS4"/>
  <c r="BS65"/>
  <c r="BQ62"/>
  <c r="AD62" s="1"/>
  <c r="BR130"/>
  <c r="BT130" s="1"/>
  <c r="BS130"/>
  <c r="BS58"/>
  <c r="BR65"/>
  <c r="BR37"/>
  <c r="BR26"/>
  <c r="BQ124"/>
  <c r="AD124" s="1"/>
  <c r="BS26"/>
  <c r="BS32"/>
  <c r="BQ115"/>
  <c r="AD115" s="1"/>
  <c r="BS80"/>
  <c r="BS72"/>
  <c r="BS115"/>
  <c r="BQ18"/>
  <c r="AD18" s="1"/>
  <c r="BQ72"/>
  <c r="AD72" s="1"/>
  <c r="BR98"/>
  <c r="BR18"/>
  <c r="BT18" s="1"/>
  <c r="BR72"/>
  <c r="BQ75"/>
  <c r="AD75" s="1"/>
  <c r="BR68"/>
  <c r="BQ32"/>
  <c r="AD32" s="1"/>
  <c r="BR115"/>
  <c r="BS68"/>
  <c r="AJ124"/>
  <c r="Z124"/>
  <c r="BK124"/>
  <c r="AJ19"/>
  <c r="Z19"/>
  <c r="BT19"/>
  <c r="BK19"/>
  <c r="AJ18"/>
  <c r="Z18"/>
  <c r="BK18"/>
  <c r="Z25"/>
  <c r="AJ25"/>
  <c r="BK25"/>
  <c r="BT25"/>
  <c r="Z20"/>
  <c r="AJ20"/>
  <c r="BT20"/>
  <c r="BK20"/>
  <c r="Z117"/>
  <c r="BT117"/>
  <c r="BK117"/>
  <c r="AJ117"/>
  <c r="AJ12"/>
  <c r="Z12"/>
  <c r="BT12"/>
  <c r="BK12"/>
  <c r="BT114"/>
  <c r="AJ114"/>
  <c r="Z114"/>
  <c r="BK114"/>
  <c r="AG47"/>
  <c r="AG26"/>
  <c r="AG34"/>
  <c r="AG48"/>
  <c r="AG31"/>
  <c r="AG37"/>
  <c r="AG45"/>
  <c r="AG43"/>
  <c r="AG40"/>
  <c r="AG30"/>
  <c r="AG42"/>
  <c r="AG29"/>
  <c r="AG44"/>
  <c r="AG33"/>
  <c r="AG36"/>
  <c r="AG41"/>
  <c r="AG27"/>
  <c r="AG38"/>
  <c r="AG28"/>
  <c r="AG39"/>
  <c r="AG32"/>
  <c r="AG46"/>
  <c r="AG35"/>
  <c r="Z14"/>
  <c r="BK14"/>
  <c r="AJ14"/>
  <c r="BT90"/>
  <c r="AJ90"/>
  <c r="Z90"/>
  <c r="BK90"/>
  <c r="Z68"/>
  <c r="AJ68"/>
  <c r="BT68"/>
  <c r="BT99"/>
  <c r="Z99"/>
  <c r="AJ99"/>
  <c r="BK99"/>
  <c r="AJ115"/>
  <c r="BT115"/>
  <c r="BK115"/>
  <c r="Z115"/>
  <c r="Z100"/>
  <c r="BK100"/>
  <c r="AJ100"/>
  <c r="BT122"/>
  <c r="Z122"/>
  <c r="AJ122"/>
  <c r="BK122"/>
  <c r="BT97"/>
  <c r="AJ97"/>
  <c r="Z97"/>
  <c r="BK97"/>
  <c r="BT113"/>
  <c r="AJ113"/>
  <c r="Z113"/>
  <c r="BK130"/>
  <c r="Z130"/>
  <c r="AJ130"/>
  <c r="Z76"/>
  <c r="BT76"/>
  <c r="BK76"/>
  <c r="AJ76"/>
  <c r="BT119"/>
  <c r="AJ119"/>
  <c r="Z119"/>
  <c r="BK119"/>
  <c r="BT72"/>
  <c r="BK72"/>
  <c r="AJ72"/>
  <c r="Z72"/>
  <c r="AJ24"/>
  <c r="BT24"/>
  <c r="Z24"/>
  <c r="BK24"/>
  <c r="BT123"/>
  <c r="AJ123"/>
  <c r="Z123"/>
  <c r="BK123"/>
  <c r="AJ98"/>
  <c r="BT98"/>
  <c r="Z98"/>
  <c r="BK98"/>
  <c r="AJ111"/>
  <c r="Z111"/>
  <c r="BT111"/>
  <c r="BK111"/>
  <c r="AJ17"/>
  <c r="Z17"/>
  <c r="BT17"/>
  <c r="BK17"/>
  <c r="BT125"/>
  <c r="AJ125"/>
  <c r="BK125"/>
  <c r="Z125"/>
  <c r="Z11"/>
  <c r="AJ11"/>
  <c r="BT11"/>
  <c r="BK11"/>
  <c r="Z85"/>
  <c r="AJ85"/>
  <c r="BT85"/>
  <c r="AJ56"/>
  <c r="BT56"/>
  <c r="BK56"/>
  <c r="Z56"/>
  <c r="BK57"/>
  <c r="Z57"/>
  <c r="AJ57"/>
  <c r="AJ16"/>
  <c r="Z16"/>
  <c r="BK16"/>
  <c r="BT16"/>
  <c r="Z81"/>
  <c r="BK81"/>
  <c r="AJ81"/>
  <c r="BT81"/>
  <c r="BK129"/>
  <c r="Z129"/>
  <c r="AJ129"/>
  <c r="AJ55"/>
  <c r="BK55"/>
  <c r="Z55"/>
  <c r="BT55"/>
  <c r="Z59"/>
  <c r="BT59"/>
  <c r="BK59"/>
  <c r="AJ59"/>
  <c r="AJ49"/>
  <c r="BT49"/>
  <c r="Z49"/>
  <c r="AJ4"/>
  <c r="Z4"/>
  <c r="BT4"/>
  <c r="BK4"/>
  <c r="BT120"/>
  <c r="Z120"/>
  <c r="AJ120"/>
  <c r="BK120"/>
  <c r="Z80"/>
  <c r="BT80"/>
  <c r="AJ80"/>
  <c r="BK80"/>
  <c r="Z83"/>
  <c r="BT83"/>
  <c r="AJ83"/>
  <c r="BK83"/>
  <c r="AJ128"/>
  <c r="BK128"/>
  <c r="BT128"/>
  <c r="Z128"/>
  <c r="Z9"/>
  <c r="BT9"/>
  <c r="AJ9"/>
  <c r="AJ127"/>
  <c r="BT127"/>
  <c r="BK127"/>
  <c r="Z127"/>
  <c r="AJ96"/>
  <c r="Z96"/>
  <c r="BK96"/>
  <c r="BT96"/>
  <c r="BT108"/>
  <c r="AJ108"/>
  <c r="BK108"/>
  <c r="Z108"/>
  <c r="CA106"/>
  <c r="CA88"/>
  <c r="CB25"/>
  <c r="CB116"/>
  <c r="CB93"/>
  <c r="CB47"/>
  <c r="CA89"/>
  <c r="CA49"/>
  <c r="CC49" s="1"/>
  <c r="BZ53"/>
  <c r="AE53" s="1"/>
  <c r="CF53" s="1"/>
  <c r="CA100"/>
  <c r="CC100" s="1"/>
  <c r="BZ36"/>
  <c r="AE36" s="1"/>
  <c r="CA11"/>
  <c r="CC11" s="1"/>
  <c r="CA59"/>
  <c r="CC59" s="1"/>
  <c r="BZ7"/>
  <c r="AE7" s="1"/>
  <c r="CA66"/>
  <c r="CC66" s="1"/>
  <c r="CB97"/>
  <c r="CB87"/>
  <c r="CA47"/>
  <c r="CB16"/>
  <c r="CB101"/>
  <c r="CB113"/>
  <c r="BZ105"/>
  <c r="AE105" s="1"/>
  <c r="CB108"/>
  <c r="BZ67"/>
  <c r="AE67" s="1"/>
  <c r="CF67" s="1"/>
  <c r="CB60"/>
  <c r="CA63"/>
  <c r="CC63" s="1"/>
  <c r="CB77"/>
  <c r="CB119"/>
  <c r="CB40"/>
  <c r="CA56"/>
  <c r="CC56" s="1"/>
  <c r="BZ88"/>
  <c r="AE88" s="1"/>
  <c r="BZ66"/>
  <c r="AE66" s="1"/>
  <c r="CF66" s="1"/>
  <c r="CB80"/>
  <c r="CA78"/>
  <c r="CC78" s="1"/>
  <c r="BZ49"/>
  <c r="AE49" s="1"/>
  <c r="CF49" s="1"/>
  <c r="CA53"/>
  <c r="CC53" s="1"/>
  <c r="CB127"/>
  <c r="CA60"/>
  <c r="CA35"/>
  <c r="BZ21"/>
  <c r="AE21" s="1"/>
  <c r="BZ120"/>
  <c r="AE120" s="1"/>
  <c r="CF120" s="1"/>
  <c r="BZ56"/>
  <c r="AE56" s="1"/>
  <c r="CF56" s="1"/>
  <c r="CA19"/>
  <c r="CC19" s="1"/>
  <c r="CA97"/>
  <c r="CC97" s="1"/>
  <c r="BZ95"/>
  <c r="AE95" s="1"/>
  <c r="CF95" s="1"/>
  <c r="CB57"/>
  <c r="BZ87"/>
  <c r="AE87" s="1"/>
  <c r="CF87" s="1"/>
  <c r="BZ86"/>
  <c r="AE86" s="1"/>
  <c r="CF86" s="1"/>
  <c r="CB10"/>
  <c r="CA29"/>
  <c r="CA117"/>
  <c r="CC117" s="1"/>
  <c r="CB31"/>
  <c r="CB11"/>
  <c r="CA20"/>
  <c r="CC20" s="1"/>
  <c r="BZ60"/>
  <c r="AE60" s="1"/>
  <c r="CB106"/>
  <c r="CA52"/>
  <c r="CC52" s="1"/>
  <c r="CA5"/>
  <c r="CB66"/>
  <c r="BZ80"/>
  <c r="AE80" s="1"/>
  <c r="BZ57"/>
  <c r="AE57" s="1"/>
  <c r="CF57" s="1"/>
  <c r="CA42"/>
  <c r="BZ89"/>
  <c r="AE89" s="1"/>
  <c r="CB86"/>
  <c r="BZ48"/>
  <c r="AE48" s="1"/>
  <c r="CA61"/>
  <c r="BZ20"/>
  <c r="AE20" s="1"/>
  <c r="CB55"/>
  <c r="BZ51"/>
  <c r="AE51" s="1"/>
  <c r="CF51" s="1"/>
  <c r="CA27"/>
  <c r="BZ69"/>
  <c r="AE69" s="1"/>
  <c r="CF69" s="1"/>
  <c r="CB59"/>
  <c r="CA41"/>
  <c r="CB42"/>
  <c r="BZ47"/>
  <c r="AE47" s="1"/>
  <c r="CA73"/>
  <c r="CC73" s="1"/>
  <c r="CB89"/>
  <c r="BZ22"/>
  <c r="AE22" s="1"/>
  <c r="CB29"/>
  <c r="CB117"/>
  <c r="CA48"/>
  <c r="BZ34"/>
  <c r="AE34" s="1"/>
  <c r="CB12"/>
  <c r="BZ12"/>
  <c r="AE12" s="1"/>
  <c r="CA102"/>
  <c r="CC102" s="1"/>
  <c r="CB51"/>
  <c r="BZ63"/>
  <c r="AE63" s="1"/>
  <c r="BZ122"/>
  <c r="AE122" s="1"/>
  <c r="CF122" s="1"/>
  <c r="CA24"/>
  <c r="CC24" s="1"/>
  <c r="CA33"/>
  <c r="BZ35"/>
  <c r="AE35" s="1"/>
  <c r="CB38"/>
  <c r="CB52"/>
  <c r="CB125"/>
  <c r="CA80"/>
  <c r="CC80" s="1"/>
  <c r="CA13"/>
  <c r="CB73"/>
  <c r="BZ16"/>
  <c r="AE16" s="1"/>
  <c r="CB45"/>
  <c r="CA113"/>
  <c r="CC113" s="1"/>
  <c r="CA10"/>
  <c r="CB48"/>
  <c r="BZ100"/>
  <c r="AE100" s="1"/>
  <c r="CF100" s="1"/>
  <c r="CB34"/>
  <c r="CB61"/>
  <c r="CB56"/>
  <c r="BZ106"/>
  <c r="AE106" s="1"/>
  <c r="BZ103"/>
  <c r="AE103" s="1"/>
  <c r="CF103" s="1"/>
  <c r="CB103"/>
  <c r="BZ59"/>
  <c r="AE59" s="1"/>
  <c r="CA84"/>
  <c r="CB19"/>
  <c r="CA95"/>
  <c r="CC95" s="1"/>
  <c r="CA25"/>
  <c r="CC25" s="1"/>
  <c r="BZ116"/>
  <c r="AE116" s="1"/>
  <c r="CF116" s="1"/>
  <c r="CA76"/>
  <c r="CC76" s="1"/>
  <c r="BZ78"/>
  <c r="AE78" s="1"/>
  <c r="CF78" s="1"/>
  <c r="CA16"/>
  <c r="CC16" s="1"/>
  <c r="CA110"/>
  <c r="CC110" s="1"/>
  <c r="CB49"/>
  <c r="CA22"/>
  <c r="CC22" s="1"/>
  <c r="BZ113"/>
  <c r="AE113" s="1"/>
  <c r="CF113" s="1"/>
  <c r="BZ127"/>
  <c r="AE127" s="1"/>
  <c r="CF127" s="1"/>
  <c r="CA31"/>
  <c r="CB105"/>
  <c r="BZ102"/>
  <c r="AE102" s="1"/>
  <c r="CF102" s="1"/>
  <c r="CB111"/>
  <c r="CA55"/>
  <c r="CC55" s="1"/>
  <c r="CB63"/>
  <c r="BZ33"/>
  <c r="AE33" s="1"/>
  <c r="BZ38"/>
  <c r="AE38" s="1"/>
  <c r="CB21"/>
  <c r="CB88"/>
  <c r="CB7"/>
  <c r="BZ5"/>
  <c r="AE5" s="1"/>
  <c r="CB85"/>
  <c r="BZ76"/>
  <c r="AE76" s="1"/>
  <c r="CF76" s="1"/>
  <c r="BZ93"/>
  <c r="AE93" s="1"/>
  <c r="CF93" s="1"/>
  <c r="CB78"/>
  <c r="BZ13"/>
  <c r="AE13" s="1"/>
  <c r="BZ73"/>
  <c r="AE73" s="1"/>
  <c r="CF73" s="1"/>
  <c r="CA45"/>
  <c r="CB81"/>
  <c r="CB53"/>
  <c r="CA127"/>
  <c r="CC127" s="1"/>
  <c r="CB67"/>
  <c r="CB20"/>
  <c r="CB84"/>
  <c r="CA125"/>
  <c r="CC125" s="1"/>
  <c r="BZ19"/>
  <c r="AE19" s="1"/>
  <c r="BZ25"/>
  <c r="AE25" s="1"/>
  <c r="CA57"/>
  <c r="CC57" s="1"/>
  <c r="CB41"/>
  <c r="BZ42"/>
  <c r="AE42" s="1"/>
  <c r="CA93"/>
  <c r="CC93" s="1"/>
  <c r="CA101"/>
  <c r="CC101" s="1"/>
  <c r="BZ110"/>
  <c r="AE110" s="1"/>
  <c r="CF110" s="1"/>
  <c r="CB22"/>
  <c r="CA81"/>
  <c r="CC81" s="1"/>
  <c r="CB100"/>
  <c r="BZ31"/>
  <c r="AE31" s="1"/>
  <c r="BZ11"/>
  <c r="AE11" s="1"/>
  <c r="CA105"/>
  <c r="CC105" s="1"/>
  <c r="BZ108"/>
  <c r="AE108" s="1"/>
  <c r="CA103"/>
  <c r="CC103" s="1"/>
  <c r="BZ52"/>
  <c r="AE52" s="1"/>
  <c r="CF52" s="1"/>
  <c r="BZ125"/>
  <c r="AE125" s="1"/>
  <c r="CF125" s="1"/>
  <c r="CA85"/>
  <c r="CC85" s="1"/>
  <c r="BZ97"/>
  <c r="AE97" s="1"/>
  <c r="CF97" s="1"/>
  <c r="CA87"/>
  <c r="CC87" s="1"/>
  <c r="CB13"/>
  <c r="BZ45"/>
  <c r="AE45" s="1"/>
  <c r="BZ10"/>
  <c r="AE10" s="1"/>
  <c r="BZ29"/>
  <c r="AE29" s="1"/>
  <c r="CA36"/>
  <c r="CA34"/>
  <c r="CA12"/>
  <c r="CC12" s="1"/>
  <c r="BZ61"/>
  <c r="AE61" s="1"/>
  <c r="CA108"/>
  <c r="CC108" s="1"/>
  <c r="CA67"/>
  <c r="CC67" s="1"/>
  <c r="CB102"/>
  <c r="CA111"/>
  <c r="CC111" s="1"/>
  <c r="CA94"/>
  <c r="CB99"/>
  <c r="CA38"/>
  <c r="CA119"/>
  <c r="CC119" s="1"/>
  <c r="BZ40"/>
  <c r="AE40" s="1"/>
  <c r="CB120"/>
  <c r="CB92"/>
  <c r="CB76"/>
  <c r="BZ101"/>
  <c r="AE101" s="1"/>
  <c r="CF101" s="1"/>
  <c r="CB110"/>
  <c r="CA86"/>
  <c r="CC86" s="1"/>
  <c r="CB94"/>
  <c r="BZ27"/>
  <c r="AE27" s="1"/>
  <c r="CA71"/>
  <c r="CC71" s="1"/>
  <c r="CA8"/>
  <c r="CC8" s="1"/>
  <c r="BZ121"/>
  <c r="AE121" s="1"/>
  <c r="CF121" s="1"/>
  <c r="CB129"/>
  <c r="CA43"/>
  <c r="BZ74"/>
  <c r="AE74" s="1"/>
  <c r="CF74" s="1"/>
  <c r="CA23"/>
  <c r="BZ84"/>
  <c r="AE84" s="1"/>
  <c r="BZ119"/>
  <c r="AE119" s="1"/>
  <c r="CF119" s="1"/>
  <c r="CA40"/>
  <c r="BZ71"/>
  <c r="AE71" s="1"/>
  <c r="CF71" s="1"/>
  <c r="CB70"/>
  <c r="CB17"/>
  <c r="CB96"/>
  <c r="CB23"/>
  <c r="BZ28"/>
  <c r="AE28" s="1"/>
  <c r="CA104"/>
  <c r="CC104" s="1"/>
  <c r="CB112"/>
  <c r="CB54"/>
  <c r="BZ72"/>
  <c r="AE72" s="1"/>
  <c r="CF72" s="1"/>
  <c r="BZ98"/>
  <c r="AE98" s="1"/>
  <c r="CF98" s="1"/>
  <c r="CA98"/>
  <c r="CC98" s="1"/>
  <c r="CB62"/>
  <c r="CA72"/>
  <c r="CC72" s="1"/>
  <c r="BZ26"/>
  <c r="AE26" s="1"/>
  <c r="CB98"/>
  <c r="CB27"/>
  <c r="CB69"/>
  <c r="CA92"/>
  <c r="CB39"/>
  <c r="CA17"/>
  <c r="CC17" s="1"/>
  <c r="BZ129"/>
  <c r="AE129" s="1"/>
  <c r="CF129" s="1"/>
  <c r="BZ43"/>
  <c r="AE43" s="1"/>
  <c r="CA96"/>
  <c r="CC96" s="1"/>
  <c r="CB74"/>
  <c r="CB126"/>
  <c r="BZ104"/>
  <c r="AE104" s="1"/>
  <c r="CF104" s="1"/>
  <c r="CB46"/>
  <c r="BZ123"/>
  <c r="AE123" s="1"/>
  <c r="CF123" s="1"/>
  <c r="CA15"/>
  <c r="BZ4"/>
  <c r="AE4" s="1"/>
  <c r="CA18"/>
  <c r="CC18" s="1"/>
  <c r="BZ118"/>
  <c r="AE118" s="1"/>
  <c r="CF118" s="1"/>
  <c r="BZ41"/>
  <c r="AE41" s="1"/>
  <c r="BZ117"/>
  <c r="AE117" s="1"/>
  <c r="CF117" s="1"/>
  <c r="CA69"/>
  <c r="CC69" s="1"/>
  <c r="BZ82"/>
  <c r="AE82" s="1"/>
  <c r="CA83"/>
  <c r="CC83" s="1"/>
  <c r="BZ17"/>
  <c r="AE17" s="1"/>
  <c r="BZ64"/>
  <c r="AE64" s="1"/>
  <c r="BZ23"/>
  <c r="AE23" s="1"/>
  <c r="CA128"/>
  <c r="CC128" s="1"/>
  <c r="BZ75"/>
  <c r="AE75" s="1"/>
  <c r="CB14"/>
  <c r="BZ37"/>
  <c r="AE37" s="1"/>
  <c r="BZ85"/>
  <c r="AE85" s="1"/>
  <c r="CF85" s="1"/>
  <c r="CA9"/>
  <c r="CC9" s="1"/>
  <c r="CA91"/>
  <c r="BZ50"/>
  <c r="AE50" s="1"/>
  <c r="CB121"/>
  <c r="BZ83"/>
  <c r="AE83" s="1"/>
  <c r="CF83" s="1"/>
  <c r="CB128"/>
  <c r="BZ6"/>
  <c r="AE6" s="1"/>
  <c r="CB104"/>
  <c r="CB90"/>
  <c r="CA37"/>
  <c r="CB68"/>
  <c r="BZ18"/>
  <c r="AE18" s="1"/>
  <c r="CB122"/>
  <c r="CA99"/>
  <c r="CC99" s="1"/>
  <c r="CB33"/>
  <c r="BZ92"/>
  <c r="AE92" s="1"/>
  <c r="BZ9"/>
  <c r="AE9" s="1"/>
  <c r="BZ8"/>
  <c r="AE8" s="1"/>
  <c r="CA82"/>
  <c r="CA129"/>
  <c r="CC129" s="1"/>
  <c r="CA44"/>
  <c r="BZ126"/>
  <c r="AE126" s="1"/>
  <c r="CB28"/>
  <c r="BZ90"/>
  <c r="AE90" s="1"/>
  <c r="CF90" s="1"/>
  <c r="CB130"/>
  <c r="CA4"/>
  <c r="CC4" s="1"/>
  <c r="BZ65"/>
  <c r="AE65" s="1"/>
  <c r="BZ62"/>
  <c r="AE62" s="1"/>
  <c r="BZ112"/>
  <c r="AE112" s="1"/>
  <c r="CF112" s="1"/>
  <c r="CB123"/>
  <c r="BZ130"/>
  <c r="AE130" s="1"/>
  <c r="CF130" s="1"/>
  <c r="CA7"/>
  <c r="CC7" s="1"/>
  <c r="CA116"/>
  <c r="CC116" s="1"/>
  <c r="BZ81"/>
  <c r="AE81" s="1"/>
  <c r="CF81" s="1"/>
  <c r="CB36"/>
  <c r="CA122"/>
  <c r="CC122" s="1"/>
  <c r="BZ99"/>
  <c r="AE99" s="1"/>
  <c r="CF99" s="1"/>
  <c r="BZ24"/>
  <c r="AE24" s="1"/>
  <c r="CB35"/>
  <c r="CB91"/>
  <c r="BZ79"/>
  <c r="AE79" s="1"/>
  <c r="CF79" s="1"/>
  <c r="CB43"/>
  <c r="BZ96"/>
  <c r="AE96" s="1"/>
  <c r="CF96" s="1"/>
  <c r="BZ14"/>
  <c r="AE14" s="1"/>
  <c r="BZ46"/>
  <c r="AE46" s="1"/>
  <c r="BZ111"/>
  <c r="AE111" s="1"/>
  <c r="CF111" s="1"/>
  <c r="CB24"/>
  <c r="CA114"/>
  <c r="CC114" s="1"/>
  <c r="CB9"/>
  <c r="CA50"/>
  <c r="CB82"/>
  <c r="CB44"/>
  <c r="CA75"/>
  <c r="CC75" s="1"/>
  <c r="CB37"/>
  <c r="CA68"/>
  <c r="CC68" s="1"/>
  <c r="BZ32"/>
  <c r="AE32" s="1"/>
  <c r="CA115"/>
  <c r="CC115" s="1"/>
  <c r="CB95"/>
  <c r="BZ77"/>
  <c r="AE77" s="1"/>
  <c r="CF77" s="1"/>
  <c r="CB114"/>
  <c r="BZ39"/>
  <c r="AE39" s="1"/>
  <c r="CB79"/>
  <c r="BZ44"/>
  <c r="AE44" s="1"/>
  <c r="CB109"/>
  <c r="CA126"/>
  <c r="CA28"/>
  <c r="CA6"/>
  <c r="CC6" s="1"/>
  <c r="CA90"/>
  <c r="CC90" s="1"/>
  <c r="CA123"/>
  <c r="CC123" s="1"/>
  <c r="BZ30"/>
  <c r="AE30" s="1"/>
  <c r="BZ94"/>
  <c r="AE94" s="1"/>
  <c r="CA77"/>
  <c r="CC77" s="1"/>
  <c r="CA21"/>
  <c r="CA79"/>
  <c r="CC79" s="1"/>
  <c r="CA109"/>
  <c r="CC109" s="1"/>
  <c r="CA3"/>
  <c r="CB6"/>
  <c r="CA112"/>
  <c r="CC112" s="1"/>
  <c r="CB5"/>
  <c r="BZ114"/>
  <c r="AE114" s="1"/>
  <c r="CF114" s="1"/>
  <c r="CA120"/>
  <c r="CC120" s="1"/>
  <c r="CB50"/>
  <c r="CA70"/>
  <c r="CC70" s="1"/>
  <c r="CA39"/>
  <c r="CA64"/>
  <c r="CA74"/>
  <c r="CC74" s="1"/>
  <c r="CB75"/>
  <c r="CA14"/>
  <c r="CC14" s="1"/>
  <c r="CB3"/>
  <c r="CB72"/>
  <c r="CB26"/>
  <c r="CA118"/>
  <c r="CC118" s="1"/>
  <c r="CB58"/>
  <c r="BZ124"/>
  <c r="AE124" s="1"/>
  <c r="CF124" s="1"/>
  <c r="BZ107"/>
  <c r="AE107" s="1"/>
  <c r="CF107" s="1"/>
  <c r="CA65"/>
  <c r="CC65" s="1"/>
  <c r="CB115"/>
  <c r="CA46"/>
  <c r="CA54"/>
  <c r="CC54" s="1"/>
  <c r="BZ55"/>
  <c r="AE55" s="1"/>
  <c r="BZ91"/>
  <c r="AE91" s="1"/>
  <c r="CB83"/>
  <c r="BZ3"/>
  <c r="AE3" s="1"/>
  <c r="BZ68"/>
  <c r="AE68" s="1"/>
  <c r="CF68" s="1"/>
  <c r="CA32"/>
  <c r="BZ70"/>
  <c r="AE70" s="1"/>
  <c r="CF70" s="1"/>
  <c r="BZ128"/>
  <c r="AE128" s="1"/>
  <c r="CF128" s="1"/>
  <c r="BZ54"/>
  <c r="AE54" s="1"/>
  <c r="CF54" s="1"/>
  <c r="CA121"/>
  <c r="CC121" s="1"/>
  <c r="CA30"/>
  <c r="CA26"/>
  <c r="CB4"/>
  <c r="CA124"/>
  <c r="CC124" s="1"/>
  <c r="CB15"/>
  <c r="CA62"/>
  <c r="CB32"/>
  <c r="CB8"/>
  <c r="CA51"/>
  <c r="CC51" s="1"/>
  <c r="CA130"/>
  <c r="CC130" s="1"/>
  <c r="BZ15"/>
  <c r="AE15" s="1"/>
  <c r="BZ58"/>
  <c r="AE58" s="1"/>
  <c r="CB30"/>
  <c r="CA58"/>
  <c r="CB124"/>
  <c r="CB64"/>
  <c r="CB71"/>
  <c r="CA107"/>
  <c r="CC107" s="1"/>
  <c r="BZ115"/>
  <c r="AE115" s="1"/>
  <c r="CF115" s="1"/>
  <c r="CB65"/>
  <c r="BZ109"/>
  <c r="AE109" s="1"/>
  <c r="CF109" s="1"/>
  <c r="CB118"/>
  <c r="CB107"/>
  <c r="CB18"/>
  <c r="BT75"/>
  <c r="AJ75"/>
  <c r="BK75"/>
  <c r="Z75"/>
  <c r="BT91"/>
  <c r="AJ91"/>
  <c r="CC91"/>
  <c r="Z91"/>
  <c r="BK91"/>
  <c r="BA56"/>
  <c r="AZ84"/>
  <c r="AZ52"/>
  <c r="BB52" s="1"/>
  <c r="BA5"/>
  <c r="AY66"/>
  <c r="AB66" s="1"/>
  <c r="BE66" s="1"/>
  <c r="BA87"/>
  <c r="AZ76"/>
  <c r="BB76" s="1"/>
  <c r="AY13"/>
  <c r="BA16"/>
  <c r="AZ101"/>
  <c r="BB101" s="1"/>
  <c r="AZ110"/>
  <c r="BB110" s="1"/>
  <c r="BA81"/>
  <c r="BA29"/>
  <c r="AY117"/>
  <c r="AB117" s="1"/>
  <c r="BE117" s="1"/>
  <c r="BA31"/>
  <c r="AY61"/>
  <c r="AB61" s="1"/>
  <c r="AZ67"/>
  <c r="BB67" s="1"/>
  <c r="AY102"/>
  <c r="AB102" s="1"/>
  <c r="BE102" s="1"/>
  <c r="AY20"/>
  <c r="AZ88"/>
  <c r="AZ59"/>
  <c r="BB59" s="1"/>
  <c r="BA84"/>
  <c r="AY125"/>
  <c r="AB125" s="1"/>
  <c r="BE125" s="1"/>
  <c r="BA66"/>
  <c r="BA80"/>
  <c r="AZ116"/>
  <c r="BB116" s="1"/>
  <c r="AY41"/>
  <c r="AY73"/>
  <c r="AB73" s="1"/>
  <c r="BE73" s="1"/>
  <c r="AY16"/>
  <c r="AY89"/>
  <c r="AB89" s="1"/>
  <c r="AZ81"/>
  <c r="BB81" s="1"/>
  <c r="BA53"/>
  <c r="BA113"/>
  <c r="BA10"/>
  <c r="AZ29"/>
  <c r="AZ36"/>
  <c r="AZ127"/>
  <c r="BB127" s="1"/>
  <c r="AZ34"/>
  <c r="AZ11"/>
  <c r="AY111"/>
  <c r="AB111" s="1"/>
  <c r="BE111" s="1"/>
  <c r="BA27"/>
  <c r="AY69"/>
  <c r="AB69" s="1"/>
  <c r="BE69" s="1"/>
  <c r="AY77"/>
  <c r="AB77" s="1"/>
  <c r="BE77" s="1"/>
  <c r="AZ24"/>
  <c r="AZ33"/>
  <c r="AZ38"/>
  <c r="AZ120"/>
  <c r="BB120" s="1"/>
  <c r="AY106"/>
  <c r="AB106" s="1"/>
  <c r="AY84"/>
  <c r="AB84" s="1"/>
  <c r="AZ85"/>
  <c r="BB85" s="1"/>
  <c r="AY97"/>
  <c r="AB97" s="1"/>
  <c r="BE97" s="1"/>
  <c r="AY25"/>
  <c r="BA76"/>
  <c r="BA42"/>
  <c r="AZ78"/>
  <c r="BB78" s="1"/>
  <c r="AZ16"/>
  <c r="AY110"/>
  <c r="AB110" s="1"/>
  <c r="BE110" s="1"/>
  <c r="AZ113"/>
  <c r="BB113" s="1"/>
  <c r="AY34"/>
  <c r="AY11"/>
  <c r="BA108"/>
  <c r="BA111"/>
  <c r="AY27"/>
  <c r="AZ27"/>
  <c r="AY63"/>
  <c r="AB63" s="1"/>
  <c r="AY24"/>
  <c r="AY95"/>
  <c r="AB95" s="1"/>
  <c r="BE95" s="1"/>
  <c r="AZ25"/>
  <c r="AY116"/>
  <c r="AB116" s="1"/>
  <c r="BE116" s="1"/>
  <c r="AY93"/>
  <c r="AB93" s="1"/>
  <c r="BE93" s="1"/>
  <c r="BA73"/>
  <c r="AZ49"/>
  <c r="BB49" s="1"/>
  <c r="BA127"/>
  <c r="AY31"/>
  <c r="BA11"/>
  <c r="AY103"/>
  <c r="AB103" s="1"/>
  <c r="BE103" s="1"/>
  <c r="AZ125"/>
  <c r="BB125" s="1"/>
  <c r="AY85"/>
  <c r="AB85" s="1"/>
  <c r="BE85" s="1"/>
  <c r="AZ97"/>
  <c r="BB97" s="1"/>
  <c r="BA13"/>
  <c r="AZ73"/>
  <c r="BB73" s="1"/>
  <c r="AY49"/>
  <c r="AB49" s="1"/>
  <c r="BE49" s="1"/>
  <c r="BA36"/>
  <c r="BA34"/>
  <c r="AZ31"/>
  <c r="BA12"/>
  <c r="AZ60"/>
  <c r="AZ111"/>
  <c r="BB111" s="1"/>
  <c r="AZ94"/>
  <c r="BA24"/>
  <c r="AZ106"/>
  <c r="AZ103"/>
  <c r="BB103" s="1"/>
  <c r="BA88"/>
  <c r="BA52"/>
  <c r="AZ7"/>
  <c r="BA95"/>
  <c r="BA25"/>
  <c r="BA116"/>
  <c r="AZ57"/>
  <c r="BB57" s="1"/>
  <c r="AZ87"/>
  <c r="BB87" s="1"/>
  <c r="AZ41"/>
  <c r="AZ47"/>
  <c r="BA100"/>
  <c r="AY105"/>
  <c r="AB105" s="1"/>
  <c r="AY35"/>
  <c r="BA40"/>
  <c r="AZ114"/>
  <c r="BB114" s="1"/>
  <c r="AY120"/>
  <c r="AB120" s="1"/>
  <c r="BE120" s="1"/>
  <c r="AY88"/>
  <c r="AB88" s="1"/>
  <c r="BA59"/>
  <c r="AY19"/>
  <c r="BA97"/>
  <c r="AY87"/>
  <c r="AB87" s="1"/>
  <c r="BE87" s="1"/>
  <c r="BA78"/>
  <c r="AY47"/>
  <c r="BA101"/>
  <c r="AZ89"/>
  <c r="BB89" s="1"/>
  <c r="BA45"/>
  <c r="AY81"/>
  <c r="AB81" s="1"/>
  <c r="BE81" s="1"/>
  <c r="AY29"/>
  <c r="AY36"/>
  <c r="AZ12"/>
  <c r="AZ108"/>
  <c r="BB108" s="1"/>
  <c r="AY67"/>
  <c r="AB67" s="1"/>
  <c r="BE67" s="1"/>
  <c r="AZ102"/>
  <c r="BB102" s="1"/>
  <c r="AZ5"/>
  <c r="AZ80"/>
  <c r="BB80" s="1"/>
  <c r="BA19"/>
  <c r="AY42"/>
  <c r="AZ93"/>
  <c r="BB93" s="1"/>
  <c r="BA47"/>
  <c r="AY101"/>
  <c r="AB101" s="1"/>
  <c r="BE101" s="1"/>
  <c r="BA110"/>
  <c r="AZ53"/>
  <c r="BB53" s="1"/>
  <c r="AZ86"/>
  <c r="BB86" s="1"/>
  <c r="AY10"/>
  <c r="AZ117"/>
  <c r="BB117" s="1"/>
  <c r="AY60"/>
  <c r="AB60" s="1"/>
  <c r="AY94"/>
  <c r="AB94" s="1"/>
  <c r="BA69"/>
  <c r="AY99"/>
  <c r="AB99" s="1"/>
  <c r="BE99" s="1"/>
  <c r="BA119"/>
  <c r="AY9"/>
  <c r="BA106"/>
  <c r="AY52"/>
  <c r="AB52" s="1"/>
  <c r="BE52" s="1"/>
  <c r="AZ19"/>
  <c r="AY57"/>
  <c r="AB57" s="1"/>
  <c r="BE57" s="1"/>
  <c r="AZ22"/>
  <c r="AZ48"/>
  <c r="AY12"/>
  <c r="AZ105"/>
  <c r="BB105" s="1"/>
  <c r="BA103"/>
  <c r="BA125"/>
  <c r="BA7"/>
  <c r="AY80"/>
  <c r="AB80" s="1"/>
  <c r="BE80" s="1"/>
  <c r="AZ95"/>
  <c r="BB95" s="1"/>
  <c r="AZ42"/>
  <c r="AY22"/>
  <c r="AZ45"/>
  <c r="AY113"/>
  <c r="AB113" s="1"/>
  <c r="BE113" s="1"/>
  <c r="AY86"/>
  <c r="AB86" s="1"/>
  <c r="BE86" s="1"/>
  <c r="BA117"/>
  <c r="BA61"/>
  <c r="BA20"/>
  <c r="AZ20"/>
  <c r="AY56"/>
  <c r="AB56" s="1"/>
  <c r="BE56" s="1"/>
  <c r="AY59"/>
  <c r="AB59" s="1"/>
  <c r="BE59" s="1"/>
  <c r="AY7"/>
  <c r="AY5"/>
  <c r="AZ66"/>
  <c r="BB66" s="1"/>
  <c r="AY76"/>
  <c r="AB76" s="1"/>
  <c r="BE76" s="1"/>
  <c r="BA41"/>
  <c r="AY78"/>
  <c r="AB78" s="1"/>
  <c r="BE78" s="1"/>
  <c r="AZ13"/>
  <c r="BA86"/>
  <c r="AY100"/>
  <c r="AB100" s="1"/>
  <c r="BE100" s="1"/>
  <c r="AY127"/>
  <c r="AB127" s="1"/>
  <c r="BE127" s="1"/>
  <c r="AZ61"/>
  <c r="AZ63"/>
  <c r="BB63" s="1"/>
  <c r="AZ77"/>
  <c r="BB77" s="1"/>
  <c r="AY21"/>
  <c r="BA9"/>
  <c r="AZ91"/>
  <c r="BB91" s="1"/>
  <c r="BA71"/>
  <c r="BA55"/>
  <c r="BA51"/>
  <c r="BA50"/>
  <c r="AY129"/>
  <c r="AB129" s="1"/>
  <c r="BE129" s="1"/>
  <c r="BA64"/>
  <c r="AY126"/>
  <c r="AB126" s="1"/>
  <c r="AZ6"/>
  <c r="BA57"/>
  <c r="AY45"/>
  <c r="AZ51"/>
  <c r="BB51" s="1"/>
  <c r="AY33"/>
  <c r="BA8"/>
  <c r="AZ39"/>
  <c r="BA79"/>
  <c r="AZ83"/>
  <c r="BB83" s="1"/>
  <c r="BA128"/>
  <c r="BA123"/>
  <c r="AZ30"/>
  <c r="BA37"/>
  <c r="BA130"/>
  <c r="BA68"/>
  <c r="AY123"/>
  <c r="AB123" s="1"/>
  <c r="BE123" s="1"/>
  <c r="BA33"/>
  <c r="AY114"/>
  <c r="AB114" s="1"/>
  <c r="BE114" s="1"/>
  <c r="BA39"/>
  <c r="AZ128"/>
  <c r="BB128" s="1"/>
  <c r="AY3"/>
  <c r="BA28"/>
  <c r="BA6"/>
  <c r="BA112"/>
  <c r="BA90"/>
  <c r="AZ54"/>
  <c r="BB54" s="1"/>
  <c r="AY118"/>
  <c r="AB118" s="1"/>
  <c r="BE118" s="1"/>
  <c r="AZ68"/>
  <c r="BB68" s="1"/>
  <c r="AZ65"/>
  <c r="AY62"/>
  <c r="AB62" s="1"/>
  <c r="AZ115"/>
  <c r="BB115" s="1"/>
  <c r="AZ46"/>
  <c r="AY90"/>
  <c r="AB90" s="1"/>
  <c r="BE90" s="1"/>
  <c r="AZ130"/>
  <c r="BB130" s="1"/>
  <c r="AZ10"/>
  <c r="AZ100"/>
  <c r="BB100" s="1"/>
  <c r="BA63"/>
  <c r="BA122"/>
  <c r="BA38"/>
  <c r="AZ119"/>
  <c r="BB119" s="1"/>
  <c r="AZ71"/>
  <c r="BB71" s="1"/>
  <c r="AZ96"/>
  <c r="BB96" s="1"/>
  <c r="AZ3"/>
  <c r="BA49"/>
  <c r="AY51"/>
  <c r="AB51" s="1"/>
  <c r="BE51" s="1"/>
  <c r="AY38"/>
  <c r="AY40"/>
  <c r="BA114"/>
  <c r="BA82"/>
  <c r="BA83"/>
  <c r="AZ43"/>
  <c r="BA14"/>
  <c r="AY30"/>
  <c r="BA30"/>
  <c r="AY130"/>
  <c r="AB130" s="1"/>
  <c r="BE130" s="1"/>
  <c r="AZ98"/>
  <c r="BB98" s="1"/>
  <c r="AY15"/>
  <c r="AY4"/>
  <c r="BA124"/>
  <c r="AZ32"/>
  <c r="AY65"/>
  <c r="AB65" s="1"/>
  <c r="BA85"/>
  <c r="AZ21"/>
  <c r="AY91"/>
  <c r="AB91" s="1"/>
  <c r="AZ121"/>
  <c r="BB121" s="1"/>
  <c r="AY70"/>
  <c r="AB70" s="1"/>
  <c r="BE70" s="1"/>
  <c r="AY17"/>
  <c r="BA23"/>
  <c r="AZ75"/>
  <c r="BB75" s="1"/>
  <c r="AY46"/>
  <c r="AZ112"/>
  <c r="BB112" s="1"/>
  <c r="AZ90"/>
  <c r="BB90" s="1"/>
  <c r="BA54"/>
  <c r="AY37"/>
  <c r="AZ72"/>
  <c r="BB72" s="1"/>
  <c r="AZ15"/>
  <c r="AY58"/>
  <c r="AB58" s="1"/>
  <c r="AY124"/>
  <c r="AB124" s="1"/>
  <c r="BE124" s="1"/>
  <c r="BA32"/>
  <c r="AY115"/>
  <c r="AB115" s="1"/>
  <c r="BE115" s="1"/>
  <c r="BA18"/>
  <c r="BA67"/>
  <c r="AZ40"/>
  <c r="AY71"/>
  <c r="AB71" s="1"/>
  <c r="BE71" s="1"/>
  <c r="AY121"/>
  <c r="AB121" s="1"/>
  <c r="BE121" s="1"/>
  <c r="AY83"/>
  <c r="AB83" s="1"/>
  <c r="BE83" s="1"/>
  <c r="AZ17"/>
  <c r="AZ64"/>
  <c r="BA109"/>
  <c r="AY23"/>
  <c r="AY128"/>
  <c r="AB128" s="1"/>
  <c r="BE128" s="1"/>
  <c r="AZ28"/>
  <c r="BA89"/>
  <c r="AY48"/>
  <c r="AZ69"/>
  <c r="BB69" s="1"/>
  <c r="AZ122"/>
  <c r="BB122" s="1"/>
  <c r="AZ99"/>
  <c r="BB99" s="1"/>
  <c r="BA21"/>
  <c r="BA92"/>
  <c r="BA70"/>
  <c r="AZ129"/>
  <c r="BB129" s="1"/>
  <c r="AY44"/>
  <c r="AZ74"/>
  <c r="BB74" s="1"/>
  <c r="BA3"/>
  <c r="AY6"/>
  <c r="AY112"/>
  <c r="AB112" s="1"/>
  <c r="BE112" s="1"/>
  <c r="AZ123"/>
  <c r="BB123" s="1"/>
  <c r="BA72"/>
  <c r="AY26"/>
  <c r="AY68"/>
  <c r="AB68" s="1"/>
  <c r="BE68" s="1"/>
  <c r="AZ58"/>
  <c r="BA107"/>
  <c r="BA93"/>
  <c r="BA48"/>
  <c r="AY122"/>
  <c r="AB122" s="1"/>
  <c r="BE122" s="1"/>
  <c r="AZ35"/>
  <c r="AY119"/>
  <c r="AB119" s="1"/>
  <c r="BE119" s="1"/>
  <c r="AY92"/>
  <c r="AB92" s="1"/>
  <c r="AZ9"/>
  <c r="AZ8"/>
  <c r="AY50"/>
  <c r="AB50" s="1"/>
  <c r="BA121"/>
  <c r="AZ70"/>
  <c r="BB70" s="1"/>
  <c r="BA129"/>
  <c r="AY43"/>
  <c r="AZ109"/>
  <c r="BB109" s="1"/>
  <c r="AY74"/>
  <c r="AB74" s="1"/>
  <c r="BE74" s="1"/>
  <c r="AZ126"/>
  <c r="AZ23"/>
  <c r="AY14"/>
  <c r="AZ56"/>
  <c r="BB56" s="1"/>
  <c r="BA22"/>
  <c r="AZ55"/>
  <c r="BB55" s="1"/>
  <c r="AZ92"/>
  <c r="AY8"/>
  <c r="AY39"/>
  <c r="BA17"/>
  <c r="AY64"/>
  <c r="AB64" s="1"/>
  <c r="BA43"/>
  <c r="BA44"/>
  <c r="AY109"/>
  <c r="AB109" s="1"/>
  <c r="BE109" s="1"/>
  <c r="AY75"/>
  <c r="AB75" s="1"/>
  <c r="BE75" s="1"/>
  <c r="AY53"/>
  <c r="AB53" s="1"/>
  <c r="BE53" s="1"/>
  <c r="BA102"/>
  <c r="BA94"/>
  <c r="AY55"/>
  <c r="AB55" s="1"/>
  <c r="BA77"/>
  <c r="AZ82"/>
  <c r="AY79"/>
  <c r="AB79" s="1"/>
  <c r="BE79" s="1"/>
  <c r="AY96"/>
  <c r="AB96" s="1"/>
  <c r="BE96" s="1"/>
  <c r="BA126"/>
  <c r="AY28"/>
  <c r="AY104"/>
  <c r="AB104" s="1"/>
  <c r="BE104" s="1"/>
  <c r="BA46"/>
  <c r="AY54"/>
  <c r="AB54" s="1"/>
  <c r="BE54" s="1"/>
  <c r="AY98"/>
  <c r="AB98" s="1"/>
  <c r="BE98" s="1"/>
  <c r="BA62"/>
  <c r="AZ18"/>
  <c r="AZ14"/>
  <c r="AY72"/>
  <c r="AB72" s="1"/>
  <c r="BE72" s="1"/>
  <c r="BA118"/>
  <c r="AZ4"/>
  <c r="AY32"/>
  <c r="BA91"/>
  <c r="AY107"/>
  <c r="AB107" s="1"/>
  <c r="BE107" s="1"/>
  <c r="AZ107"/>
  <c r="BB107" s="1"/>
  <c r="BA120"/>
  <c r="AZ26"/>
  <c r="AZ50"/>
  <c r="AZ44"/>
  <c r="BA96"/>
  <c r="BA15"/>
  <c r="BA104"/>
  <c r="AY18"/>
  <c r="AY108"/>
  <c r="AB108" s="1"/>
  <c r="BE108" s="1"/>
  <c r="AZ104"/>
  <c r="BB104" s="1"/>
  <c r="BA58"/>
  <c r="AZ124"/>
  <c r="BB124" s="1"/>
  <c r="BA65"/>
  <c r="AZ62"/>
  <c r="BA26"/>
  <c r="AY82"/>
  <c r="AB82" s="1"/>
  <c r="BA35"/>
  <c r="AZ79"/>
  <c r="BB79" s="1"/>
  <c r="AZ37"/>
  <c r="BA105"/>
  <c r="BA60"/>
  <c r="BA99"/>
  <c r="BA75"/>
  <c r="AZ118"/>
  <c r="BB118" s="1"/>
  <c r="BA74"/>
  <c r="BA98"/>
  <c r="BA4"/>
  <c r="BA115"/>
  <c r="AJ15"/>
  <c r="CC15"/>
  <c r="Z15"/>
  <c r="BT15"/>
  <c r="BK15"/>
  <c r="BB15"/>
  <c r="Z126"/>
  <c r="BT126"/>
  <c r="CC126"/>
  <c r="BB126"/>
  <c r="BK126"/>
  <c r="AJ126"/>
  <c r="Z13"/>
  <c r="AJ13"/>
  <c r="CC13"/>
  <c r="BB13"/>
  <c r="BK13"/>
  <c r="BT13"/>
  <c r="AP59"/>
  <c r="AA59" s="1"/>
  <c r="AV59" s="1"/>
  <c r="AP80"/>
  <c r="AA80" s="1"/>
  <c r="AV80" s="1"/>
  <c r="AP19"/>
  <c r="AR95"/>
  <c r="P95" s="1"/>
  <c r="AP57"/>
  <c r="AA57" s="1"/>
  <c r="AV57" s="1"/>
  <c r="AQ78"/>
  <c r="AS78" s="1"/>
  <c r="AP13"/>
  <c r="AP22"/>
  <c r="AQ45"/>
  <c r="AP113"/>
  <c r="AA113" s="1"/>
  <c r="AV113" s="1"/>
  <c r="AP86"/>
  <c r="AA86" s="1"/>
  <c r="AV86" s="1"/>
  <c r="AQ127"/>
  <c r="AS127" s="1"/>
  <c r="AR105"/>
  <c r="AQ60"/>
  <c r="AP106"/>
  <c r="AA106" s="1"/>
  <c r="AQ103"/>
  <c r="AS103" s="1"/>
  <c r="AR52"/>
  <c r="P52" s="1"/>
  <c r="AQ25"/>
  <c r="AR42"/>
  <c r="AQ93"/>
  <c r="AR101"/>
  <c r="P101" s="1"/>
  <c r="AP45"/>
  <c r="AQ86"/>
  <c r="AS86" s="1"/>
  <c r="AP117"/>
  <c r="AA117" s="1"/>
  <c r="AV117" s="1"/>
  <c r="AR100"/>
  <c r="P100" s="1"/>
  <c r="AR36"/>
  <c r="AR34"/>
  <c r="AQ12"/>
  <c r="AS12" s="1"/>
  <c r="AQ105"/>
  <c r="AR61"/>
  <c r="P61" s="1"/>
  <c r="AQ102"/>
  <c r="AQ55"/>
  <c r="AQ63"/>
  <c r="AQ88"/>
  <c r="AP52"/>
  <c r="AA52" s="1"/>
  <c r="AV52" s="1"/>
  <c r="AP5"/>
  <c r="AR66"/>
  <c r="AQ19"/>
  <c r="AS19" s="1"/>
  <c r="AP95"/>
  <c r="AA95" s="1"/>
  <c r="AV95" s="1"/>
  <c r="AP25"/>
  <c r="AQ116"/>
  <c r="AP41"/>
  <c r="AP93"/>
  <c r="AA93" s="1"/>
  <c r="AV93" s="1"/>
  <c r="AQ47"/>
  <c r="AP16"/>
  <c r="AP49"/>
  <c r="AA49" s="1"/>
  <c r="AV49" s="1"/>
  <c r="AR45"/>
  <c r="AP81"/>
  <c r="AA81" s="1"/>
  <c r="AV81" s="1"/>
  <c r="AR113"/>
  <c r="AR48"/>
  <c r="AQ100"/>
  <c r="AR12"/>
  <c r="AQ67"/>
  <c r="AP20"/>
  <c r="AR60"/>
  <c r="P60" s="1"/>
  <c r="AQ94"/>
  <c r="AR99"/>
  <c r="P99" s="1"/>
  <c r="AQ38"/>
  <c r="AR40"/>
  <c r="AP56"/>
  <c r="AA56" s="1"/>
  <c r="AV56" s="1"/>
  <c r="AR106"/>
  <c r="P106" s="1"/>
  <c r="AR103"/>
  <c r="P103" s="1"/>
  <c r="AP88"/>
  <c r="AA88" s="1"/>
  <c r="AQ59"/>
  <c r="AS59" s="1"/>
  <c r="AQ84"/>
  <c r="AR5"/>
  <c r="AQ66"/>
  <c r="AQ85"/>
  <c r="AS85" s="1"/>
  <c r="AQ76"/>
  <c r="AQ41"/>
  <c r="AP42"/>
  <c r="AP78"/>
  <c r="AA78" s="1"/>
  <c r="AV78" s="1"/>
  <c r="AR22"/>
  <c r="AQ53"/>
  <c r="AS53" s="1"/>
  <c r="AQ113"/>
  <c r="AS113" s="1"/>
  <c r="AP100"/>
  <c r="AA100" s="1"/>
  <c r="AV100" s="1"/>
  <c r="AP12"/>
  <c r="AR67"/>
  <c r="P67" s="1"/>
  <c r="AP60"/>
  <c r="AA60" s="1"/>
  <c r="AQ56"/>
  <c r="AQ5"/>
  <c r="AS5" s="1"/>
  <c r="AR78"/>
  <c r="P78" s="1"/>
  <c r="AQ22"/>
  <c r="AS22" s="1"/>
  <c r="AR81"/>
  <c r="AP53"/>
  <c r="AA53" s="1"/>
  <c r="AV53" s="1"/>
  <c r="AP10"/>
  <c r="AP29"/>
  <c r="AQ36"/>
  <c r="AP127"/>
  <c r="AA127" s="1"/>
  <c r="AV127" s="1"/>
  <c r="AP11"/>
  <c r="AR102"/>
  <c r="P102" s="1"/>
  <c r="AP27"/>
  <c r="AP99"/>
  <c r="AA99" s="1"/>
  <c r="AV99" s="1"/>
  <c r="AQ33"/>
  <c r="AR56"/>
  <c r="P56" s="1"/>
  <c r="AR88"/>
  <c r="AP84"/>
  <c r="AA84" s="1"/>
  <c r="AQ125"/>
  <c r="AR19"/>
  <c r="AP97"/>
  <c r="AA97" s="1"/>
  <c r="AV97" s="1"/>
  <c r="AR93"/>
  <c r="AR73"/>
  <c r="P73" s="1"/>
  <c r="AR110"/>
  <c r="P110" s="1"/>
  <c r="AQ49"/>
  <c r="AS49" s="1"/>
  <c r="AR53"/>
  <c r="AP36"/>
  <c r="AR127"/>
  <c r="P127" s="1"/>
  <c r="AQ31"/>
  <c r="AR111"/>
  <c r="AR94"/>
  <c r="P94" s="1"/>
  <c r="AP33"/>
  <c r="AR119"/>
  <c r="P119" s="1"/>
  <c r="AP103"/>
  <c r="AA103" s="1"/>
  <c r="AV103" s="1"/>
  <c r="AR84"/>
  <c r="P84" s="1"/>
  <c r="AR125"/>
  <c r="AR7"/>
  <c r="AQ95"/>
  <c r="AR76"/>
  <c r="P76" s="1"/>
  <c r="AR41"/>
  <c r="AP47"/>
  <c r="AQ110"/>
  <c r="AS110" s="1"/>
  <c r="AR49"/>
  <c r="P49" s="1"/>
  <c r="AR86"/>
  <c r="P86" s="1"/>
  <c r="AP31"/>
  <c r="AQ11"/>
  <c r="AQ20"/>
  <c r="AS20" s="1"/>
  <c r="AP125"/>
  <c r="AA125" s="1"/>
  <c r="AV125" s="1"/>
  <c r="AQ7"/>
  <c r="AP85"/>
  <c r="AA85" s="1"/>
  <c r="AV85" s="1"/>
  <c r="AR97"/>
  <c r="P97" s="1"/>
  <c r="AR116"/>
  <c r="P116" s="1"/>
  <c r="AQ57"/>
  <c r="AS57" s="1"/>
  <c r="AR87"/>
  <c r="P87" s="1"/>
  <c r="AQ42"/>
  <c r="AQ13"/>
  <c r="AQ81"/>
  <c r="AS81" s="1"/>
  <c r="AQ29"/>
  <c r="AR11"/>
  <c r="AP61"/>
  <c r="AA61" s="1"/>
  <c r="AQ108"/>
  <c r="AP102"/>
  <c r="AA102" s="1"/>
  <c r="AV102" s="1"/>
  <c r="AR20"/>
  <c r="AP111"/>
  <c r="AA111" s="1"/>
  <c r="AV111" s="1"/>
  <c r="AQ51"/>
  <c r="AR24"/>
  <c r="AQ114"/>
  <c r="AS114" s="1"/>
  <c r="AQ120"/>
  <c r="AS120" s="1"/>
  <c r="AP92"/>
  <c r="AA92" s="1"/>
  <c r="AR59"/>
  <c r="P59" s="1"/>
  <c r="AQ97"/>
  <c r="AP116"/>
  <c r="AA116" s="1"/>
  <c r="AV116" s="1"/>
  <c r="AP76"/>
  <c r="AA76" s="1"/>
  <c r="AV76" s="1"/>
  <c r="AR47"/>
  <c r="AQ16"/>
  <c r="AS16" s="1"/>
  <c r="AQ89"/>
  <c r="AP110"/>
  <c r="AA110" s="1"/>
  <c r="AV110" s="1"/>
  <c r="AR10"/>
  <c r="AR29"/>
  <c r="AQ48"/>
  <c r="AR31"/>
  <c r="AP108"/>
  <c r="AA108" s="1"/>
  <c r="AV108" s="1"/>
  <c r="AR57"/>
  <c r="AQ87"/>
  <c r="AR13"/>
  <c r="AP73"/>
  <c r="AA73" s="1"/>
  <c r="AV73" s="1"/>
  <c r="AP89"/>
  <c r="AA89" s="1"/>
  <c r="AQ10"/>
  <c r="AP48"/>
  <c r="AQ34"/>
  <c r="AR108"/>
  <c r="AP7"/>
  <c r="AR80"/>
  <c r="P80" s="1"/>
  <c r="AR85"/>
  <c r="P85" s="1"/>
  <c r="AR25"/>
  <c r="AP101"/>
  <c r="AA101" s="1"/>
  <c r="AV101" s="1"/>
  <c r="AR89"/>
  <c r="P89" s="1"/>
  <c r="AR117"/>
  <c r="P117" s="1"/>
  <c r="AP105"/>
  <c r="AA105" s="1"/>
  <c r="AP67"/>
  <c r="AA67" s="1"/>
  <c r="AV67" s="1"/>
  <c r="AP55"/>
  <c r="AA55" s="1"/>
  <c r="AR51"/>
  <c r="AR69"/>
  <c r="P69" s="1"/>
  <c r="AQ122"/>
  <c r="AS122" s="1"/>
  <c r="AR114"/>
  <c r="AP77"/>
  <c r="AA77" s="1"/>
  <c r="AV77" s="1"/>
  <c r="AP35"/>
  <c r="AR21"/>
  <c r="AR91"/>
  <c r="P91" s="1"/>
  <c r="AQ82"/>
  <c r="AS82" s="1"/>
  <c r="AQ83"/>
  <c r="AS83" s="1"/>
  <c r="AP96"/>
  <c r="AA96" s="1"/>
  <c r="AV96" s="1"/>
  <c r="AQ74"/>
  <c r="AR128"/>
  <c r="P128" s="1"/>
  <c r="AP3"/>
  <c r="AQ6"/>
  <c r="AR112"/>
  <c r="P112" s="1"/>
  <c r="AQ101"/>
  <c r="AP94"/>
  <c r="AA94" s="1"/>
  <c r="AQ77"/>
  <c r="AQ50"/>
  <c r="AR82"/>
  <c r="P82" s="1"/>
  <c r="AR129"/>
  <c r="P129" s="1"/>
  <c r="AQ96"/>
  <c r="AS96" s="1"/>
  <c r="AP74"/>
  <c r="AA74" s="1"/>
  <c r="AV74" s="1"/>
  <c r="AP46"/>
  <c r="AP90"/>
  <c r="AA90" s="1"/>
  <c r="AV90" s="1"/>
  <c r="AQ26"/>
  <c r="AP118"/>
  <c r="AA118" s="1"/>
  <c r="AV118" s="1"/>
  <c r="AQ58"/>
  <c r="AS58" s="1"/>
  <c r="AQ107"/>
  <c r="AS107" s="1"/>
  <c r="AQ65"/>
  <c r="AS65" s="1"/>
  <c r="AR115"/>
  <c r="P115" s="1"/>
  <c r="AR55"/>
  <c r="P55" s="1"/>
  <c r="AP120"/>
  <c r="AA120" s="1"/>
  <c r="AV120" s="1"/>
  <c r="AP9"/>
  <c r="AP50"/>
  <c r="AA50" s="1"/>
  <c r="AP82"/>
  <c r="AA82" s="1"/>
  <c r="AP79"/>
  <c r="AA79" s="1"/>
  <c r="AV79" s="1"/>
  <c r="AR83"/>
  <c r="P83" s="1"/>
  <c r="AR96"/>
  <c r="P96" s="1"/>
  <c r="AP23"/>
  <c r="AP30"/>
  <c r="AQ37"/>
  <c r="AP26"/>
  <c r="AR4"/>
  <c r="AR124"/>
  <c r="AR32"/>
  <c r="AR107"/>
  <c r="AR30"/>
  <c r="AQ73"/>
  <c r="AS73" s="1"/>
  <c r="AP34"/>
  <c r="AP51"/>
  <c r="AA51" s="1"/>
  <c r="AV51" s="1"/>
  <c r="AR27"/>
  <c r="AP40"/>
  <c r="AP114"/>
  <c r="AA114" s="1"/>
  <c r="AV114" s="1"/>
  <c r="AQ9"/>
  <c r="AP8"/>
  <c r="AR50"/>
  <c r="AR39"/>
  <c r="AR79"/>
  <c r="P79" s="1"/>
  <c r="AP83"/>
  <c r="AA83" s="1"/>
  <c r="AV83" s="1"/>
  <c r="AQ106"/>
  <c r="AQ117"/>
  <c r="AS117" s="1"/>
  <c r="AQ61"/>
  <c r="AQ27"/>
  <c r="AR63"/>
  <c r="P63" s="1"/>
  <c r="AQ69"/>
  <c r="AQ119"/>
  <c r="AS119" s="1"/>
  <c r="AP71"/>
  <c r="AA71" s="1"/>
  <c r="AV71" s="1"/>
  <c r="AR8"/>
  <c r="AP44"/>
  <c r="AQ109"/>
  <c r="AR3"/>
  <c r="AR46"/>
  <c r="AQ112"/>
  <c r="AS112" s="1"/>
  <c r="AQ54"/>
  <c r="AS54" s="1"/>
  <c r="AQ123"/>
  <c r="AP130"/>
  <c r="AA130" s="1"/>
  <c r="AV130" s="1"/>
  <c r="AR26"/>
  <c r="AQ118"/>
  <c r="AQ15"/>
  <c r="AP107"/>
  <c r="AA107" s="1"/>
  <c r="AV107" s="1"/>
  <c r="AP62"/>
  <c r="AA62" s="1"/>
  <c r="AR37"/>
  <c r="AP66"/>
  <c r="AA66" s="1"/>
  <c r="AV66" s="1"/>
  <c r="AP24"/>
  <c r="AP38"/>
  <c r="AR120"/>
  <c r="AQ71"/>
  <c r="AS71" s="1"/>
  <c r="AQ8"/>
  <c r="AP64"/>
  <c r="AA64" s="1"/>
  <c r="AR43"/>
  <c r="AQ14"/>
  <c r="AP28"/>
  <c r="AQ104"/>
  <c r="AS104" s="1"/>
  <c r="AR123"/>
  <c r="AR130"/>
  <c r="P130" s="1"/>
  <c r="AR98"/>
  <c r="AQ68"/>
  <c r="AP15"/>
  <c r="AP65"/>
  <c r="AA65" s="1"/>
  <c r="AP104"/>
  <c r="AA104" s="1"/>
  <c r="AV104" s="1"/>
  <c r="AP112"/>
  <c r="AA112" s="1"/>
  <c r="AV112" s="1"/>
  <c r="AR72"/>
  <c r="P72" s="1"/>
  <c r="AQ52"/>
  <c r="AP63"/>
  <c r="AA63" s="1"/>
  <c r="AP70"/>
  <c r="AA70" s="1"/>
  <c r="AV70" s="1"/>
  <c r="AQ79"/>
  <c r="AS79" s="1"/>
  <c r="AR75"/>
  <c r="P75" s="1"/>
  <c r="AP87"/>
  <c r="AA87" s="1"/>
  <c r="AV87" s="1"/>
  <c r="AR16"/>
  <c r="AR38"/>
  <c r="AP119"/>
  <c r="AA119" s="1"/>
  <c r="AV119" s="1"/>
  <c r="AP39"/>
  <c r="AR64"/>
  <c r="AP43"/>
  <c r="AR109"/>
  <c r="AP126"/>
  <c r="AA126" s="1"/>
  <c r="AV126" s="1"/>
  <c r="AP14"/>
  <c r="AQ3"/>
  <c r="AQ28"/>
  <c r="AR28"/>
  <c r="AR104"/>
  <c r="P104" s="1"/>
  <c r="AQ46"/>
  <c r="AQ130"/>
  <c r="AP98"/>
  <c r="AA98" s="1"/>
  <c r="AV98" s="1"/>
  <c r="AQ124"/>
  <c r="AS124" s="1"/>
  <c r="AR65"/>
  <c r="P65" s="1"/>
  <c r="AQ115"/>
  <c r="AP54"/>
  <c r="AA54" s="1"/>
  <c r="AV54" s="1"/>
  <c r="AP69"/>
  <c r="AA69" s="1"/>
  <c r="AV69" s="1"/>
  <c r="AQ24"/>
  <c r="AS24" s="1"/>
  <c r="AP21"/>
  <c r="AP91"/>
  <c r="AA91" s="1"/>
  <c r="AR71"/>
  <c r="P71" s="1"/>
  <c r="AP17"/>
  <c r="AQ43"/>
  <c r="AQ44"/>
  <c r="AQ128"/>
  <c r="AP75"/>
  <c r="AA75" s="1"/>
  <c r="AV75" s="1"/>
  <c r="AR14"/>
  <c r="AP122"/>
  <c r="AA122" s="1"/>
  <c r="AV122" s="1"/>
  <c r="AQ99"/>
  <c r="AQ35"/>
  <c r="AR121"/>
  <c r="P121" s="1"/>
  <c r="AR70"/>
  <c r="P70" s="1"/>
  <c r="AQ129"/>
  <c r="AR44"/>
  <c r="AR74"/>
  <c r="AQ126"/>
  <c r="AQ23"/>
  <c r="AS23" s="1"/>
  <c r="AR90"/>
  <c r="P90" s="1"/>
  <c r="AQ80"/>
  <c r="AQ111"/>
  <c r="AS111" s="1"/>
  <c r="AR35"/>
  <c r="AQ40"/>
  <c r="AQ21"/>
  <c r="AQ92"/>
  <c r="AQ91"/>
  <c r="AQ121"/>
  <c r="AS121" s="1"/>
  <c r="AR17"/>
  <c r="AP129"/>
  <c r="AA129" s="1"/>
  <c r="AV129" s="1"/>
  <c r="AQ75"/>
  <c r="AP72"/>
  <c r="AA72" s="1"/>
  <c r="AV72" s="1"/>
  <c r="AP18"/>
  <c r="AP6"/>
  <c r="AQ98"/>
  <c r="AS98" s="1"/>
  <c r="AR18"/>
  <c r="AQ39"/>
  <c r="AR6"/>
  <c r="AP4"/>
  <c r="AP115"/>
  <c r="AA115" s="1"/>
  <c r="AV115" s="1"/>
  <c r="AR58"/>
  <c r="AR62"/>
  <c r="AQ32"/>
  <c r="AR77"/>
  <c r="P77" s="1"/>
  <c r="AR33"/>
  <c r="AR92"/>
  <c r="P92" s="1"/>
  <c r="AP128"/>
  <c r="AA128" s="1"/>
  <c r="AV128" s="1"/>
  <c r="AR54"/>
  <c r="AP58"/>
  <c r="AA58" s="1"/>
  <c r="AQ62"/>
  <c r="AS62" s="1"/>
  <c r="AP121"/>
  <c r="AA121" s="1"/>
  <c r="AV121" s="1"/>
  <c r="AR126"/>
  <c r="P126" s="1"/>
  <c r="AQ30"/>
  <c r="AQ4"/>
  <c r="AP68"/>
  <c r="AA68" s="1"/>
  <c r="AV68" s="1"/>
  <c r="AR122"/>
  <c r="P122" s="1"/>
  <c r="AR9"/>
  <c r="AQ17"/>
  <c r="AS17" s="1"/>
  <c r="AQ64"/>
  <c r="AR68"/>
  <c r="P68" s="1"/>
  <c r="AP109"/>
  <c r="AA109" s="1"/>
  <c r="AV109" s="1"/>
  <c r="AP124"/>
  <c r="AA124" s="1"/>
  <c r="AV124" s="1"/>
  <c r="AR23"/>
  <c r="AQ90"/>
  <c r="AS90" s="1"/>
  <c r="AP37"/>
  <c r="AQ70"/>
  <c r="AS70" s="1"/>
  <c r="AP123"/>
  <c r="AA123" s="1"/>
  <c r="AV123" s="1"/>
  <c r="AQ72"/>
  <c r="AR118"/>
  <c r="P118" s="1"/>
  <c r="AR15"/>
  <c r="AP32"/>
  <c r="AQ18"/>
  <c r="AS18" s="1"/>
  <c r="AJ64"/>
  <c r="CC64"/>
  <c r="AS64"/>
  <c r="BT64"/>
  <c r="Z64"/>
  <c r="BK64"/>
  <c r="BB64"/>
  <c r="AJ62"/>
  <c r="BT62"/>
  <c r="BB62"/>
  <c r="BK62"/>
  <c r="CC62"/>
  <c r="Z62"/>
  <c r="CC60"/>
  <c r="BT60"/>
  <c r="Z60"/>
  <c r="AJ60"/>
  <c r="BK60"/>
  <c r="AS60"/>
  <c r="BB60"/>
  <c r="Z65"/>
  <c r="BT65"/>
  <c r="AJ65"/>
  <c r="BB65"/>
  <c r="BK65"/>
  <c r="BT82"/>
  <c r="AJ82"/>
  <c r="CC82"/>
  <c r="Z82"/>
  <c r="BB82"/>
  <c r="BT58"/>
  <c r="Z58"/>
  <c r="BB58"/>
  <c r="BK58"/>
  <c r="CC58"/>
  <c r="AJ58"/>
  <c r="CC89"/>
  <c r="BT89"/>
  <c r="Z89"/>
  <c r="BK89"/>
  <c r="AJ89"/>
  <c r="AS89"/>
  <c r="BK61"/>
  <c r="CC61"/>
  <c r="BT61"/>
  <c r="BB61"/>
  <c r="AJ61"/>
  <c r="AS61"/>
  <c r="Z61"/>
  <c r="CC106"/>
  <c r="BB106"/>
  <c r="BT106"/>
  <c r="Z106"/>
  <c r="AJ106"/>
  <c r="AS106"/>
  <c r="AJ84"/>
  <c r="BT84"/>
  <c r="CC84"/>
  <c r="Z84"/>
  <c r="BK84"/>
  <c r="AS84"/>
  <c r="BB84"/>
  <c r="CC92"/>
  <c r="BT92"/>
  <c r="BB92"/>
  <c r="BK92"/>
  <c r="AJ92"/>
  <c r="Z92"/>
  <c r="AS92"/>
  <c r="Z5"/>
  <c r="AJ5"/>
  <c r="BT5"/>
  <c r="CC5"/>
  <c r="BB5"/>
  <c r="BK5"/>
  <c r="Z10"/>
  <c r="AJ10"/>
  <c r="CC10"/>
  <c r="AS10"/>
  <c r="BK10"/>
  <c r="BT88"/>
  <c r="BB88"/>
  <c r="CC88"/>
  <c r="AJ88"/>
  <c r="BK88"/>
  <c r="Z88"/>
  <c r="AS88"/>
  <c r="Z23"/>
  <c r="AJ23"/>
  <c r="BT23"/>
  <c r="BB23"/>
  <c r="CC23"/>
  <c r="BK23"/>
  <c r="BK94"/>
  <c r="Z94"/>
  <c r="AJ94"/>
  <c r="BT94"/>
  <c r="CC94"/>
  <c r="BB94"/>
  <c r="AJ50"/>
  <c r="CC50"/>
  <c r="BT50"/>
  <c r="BB50"/>
  <c r="AS50"/>
  <c r="Z50"/>
  <c r="BK50"/>
  <c r="AJ21"/>
  <c r="Z21"/>
  <c r="BB21"/>
  <c r="CC21"/>
  <c r="AS21"/>
  <c r="BK21"/>
  <c r="T5" l="1"/>
  <c r="T58"/>
  <c r="AV64"/>
  <c r="AV82"/>
  <c r="AV61"/>
  <c r="BB24"/>
  <c r="BW115"/>
  <c r="BW68"/>
  <c r="BW90"/>
  <c r="AV89"/>
  <c r="CF84"/>
  <c r="CF106"/>
  <c r="BW72"/>
  <c r="BW124"/>
  <c r="BW65"/>
  <c r="BW99"/>
  <c r="BW76"/>
  <c r="BN112"/>
  <c r="BN111"/>
  <c r="BN122"/>
  <c r="BN94"/>
  <c r="O118"/>
  <c r="R118"/>
  <c r="P13"/>
  <c r="O56"/>
  <c r="R56"/>
  <c r="T124"/>
  <c r="T86"/>
  <c r="AV63"/>
  <c r="AA28"/>
  <c r="P8"/>
  <c r="P124"/>
  <c r="BB10"/>
  <c r="T61"/>
  <c r="P9"/>
  <c r="AA18"/>
  <c r="O80"/>
  <c r="R80"/>
  <c r="P14"/>
  <c r="O115"/>
  <c r="R115"/>
  <c r="P109"/>
  <c r="O52"/>
  <c r="R52"/>
  <c r="O14"/>
  <c r="O15"/>
  <c r="AA8"/>
  <c r="P4"/>
  <c r="R82"/>
  <c r="O82"/>
  <c r="R95"/>
  <c r="O95"/>
  <c r="P53"/>
  <c r="O5"/>
  <c r="O76"/>
  <c r="R76"/>
  <c r="AA16"/>
  <c r="R63"/>
  <c r="O63"/>
  <c r="BE126"/>
  <c r="CF58"/>
  <c r="CF80"/>
  <c r="AS56"/>
  <c r="CC33"/>
  <c r="BK33"/>
  <c r="BB33"/>
  <c r="Z33"/>
  <c r="BT33"/>
  <c r="AJ33"/>
  <c r="AS33"/>
  <c r="Z26"/>
  <c r="AJ26"/>
  <c r="BT26"/>
  <c r="BB26"/>
  <c r="AS26"/>
  <c r="BK26"/>
  <c r="CC26"/>
  <c r="BW61"/>
  <c r="BW50"/>
  <c r="BW59"/>
  <c r="BB8"/>
  <c r="O48"/>
  <c r="P36"/>
  <c r="P37"/>
  <c r="P40"/>
  <c r="BN68"/>
  <c r="BN107"/>
  <c r="AC46"/>
  <c r="BN88"/>
  <c r="BN121"/>
  <c r="AC48"/>
  <c r="AC21"/>
  <c r="BN51"/>
  <c r="BT44"/>
  <c r="CC44"/>
  <c r="AJ44"/>
  <c r="Z44"/>
  <c r="AS44"/>
  <c r="BB44"/>
  <c r="BK44"/>
  <c r="P31"/>
  <c r="R75"/>
  <c r="O75"/>
  <c r="R128"/>
  <c r="O128"/>
  <c r="P64"/>
  <c r="O69"/>
  <c r="R69"/>
  <c r="O65"/>
  <c r="R65"/>
  <c r="O77"/>
  <c r="R77"/>
  <c r="P21"/>
  <c r="R87"/>
  <c r="O87"/>
  <c r="P125"/>
  <c r="AV60"/>
  <c r="O66"/>
  <c r="R66"/>
  <c r="O102"/>
  <c r="AS102"/>
  <c r="T102" s="1"/>
  <c r="R102"/>
  <c r="AA13"/>
  <c r="AB14"/>
  <c r="BE92"/>
  <c r="AB48"/>
  <c r="AB46"/>
  <c r="AB4"/>
  <c r="AB38"/>
  <c r="BE105"/>
  <c r="AB13"/>
  <c r="CF94"/>
  <c r="CF61"/>
  <c r="CF105"/>
  <c r="BB4"/>
  <c r="T81"/>
  <c r="T57"/>
  <c r="BB29"/>
  <c r="BT29"/>
  <c r="Z29"/>
  <c r="AS29"/>
  <c r="AJ29"/>
  <c r="BK29"/>
  <c r="CC29"/>
  <c r="BB25"/>
  <c r="BW91"/>
  <c r="BW97"/>
  <c r="BW113"/>
  <c r="T71"/>
  <c r="T70"/>
  <c r="P42"/>
  <c r="O40"/>
  <c r="O39"/>
  <c r="O45"/>
  <c r="AS118"/>
  <c r="AC22"/>
  <c r="AC24"/>
  <c r="AC8"/>
  <c r="BN50"/>
  <c r="AC6"/>
  <c r="AC37"/>
  <c r="BN120"/>
  <c r="BN53"/>
  <c r="BN101"/>
  <c r="AC27"/>
  <c r="BN80"/>
  <c r="O94"/>
  <c r="R94"/>
  <c r="BB9"/>
  <c r="O23"/>
  <c r="T88"/>
  <c r="T92"/>
  <c r="O4"/>
  <c r="AA39"/>
  <c r="O8"/>
  <c r="AV94"/>
  <c r="AA35"/>
  <c r="P57"/>
  <c r="O97"/>
  <c r="R97"/>
  <c r="P11"/>
  <c r="O20"/>
  <c r="AA11"/>
  <c r="P5"/>
  <c r="AA20"/>
  <c r="AA41"/>
  <c r="O25"/>
  <c r="O78"/>
  <c r="R78"/>
  <c r="AB6"/>
  <c r="AB15"/>
  <c r="AB3"/>
  <c r="BE94"/>
  <c r="AB47"/>
  <c r="AB20"/>
  <c r="CF126"/>
  <c r="BK9"/>
  <c r="T56"/>
  <c r="BB11"/>
  <c r="T98"/>
  <c r="AS115"/>
  <c r="Z35"/>
  <c r="AJ35"/>
  <c r="CC35"/>
  <c r="BB35"/>
  <c r="BT35"/>
  <c r="AS35"/>
  <c r="BK35"/>
  <c r="Z42"/>
  <c r="AJ42"/>
  <c r="AS42"/>
  <c r="BB42"/>
  <c r="CC42"/>
  <c r="BK42"/>
  <c r="BT42"/>
  <c r="BB20"/>
  <c r="BW58"/>
  <c r="BW117"/>
  <c r="BW111"/>
  <c r="BW49"/>
  <c r="BW119"/>
  <c r="BW127"/>
  <c r="BW92"/>
  <c r="BW85"/>
  <c r="T79"/>
  <c r="O29"/>
  <c r="P28"/>
  <c r="P33"/>
  <c r="O43"/>
  <c r="T104"/>
  <c r="BN90"/>
  <c r="BN65"/>
  <c r="BN74"/>
  <c r="AC17"/>
  <c r="BN130"/>
  <c r="AC18"/>
  <c r="BN114"/>
  <c r="AC29"/>
  <c r="BN60"/>
  <c r="BN55"/>
  <c r="AC41"/>
  <c r="BN108"/>
  <c r="BN57"/>
  <c r="AA43"/>
  <c r="O7"/>
  <c r="O55"/>
  <c r="R55"/>
  <c r="AC26"/>
  <c r="AC38"/>
  <c r="T84"/>
  <c r="R124"/>
  <c r="O124"/>
  <c r="T10"/>
  <c r="T60"/>
  <c r="O70"/>
  <c r="R70"/>
  <c r="P62"/>
  <c r="R126"/>
  <c r="O126"/>
  <c r="AA40"/>
  <c r="AA30"/>
  <c r="O107"/>
  <c r="R107"/>
  <c r="P25"/>
  <c r="T106"/>
  <c r="AA37"/>
  <c r="P58"/>
  <c r="P17"/>
  <c r="P74"/>
  <c r="R130"/>
  <c r="O130"/>
  <c r="AV65"/>
  <c r="R71"/>
  <c r="O71"/>
  <c r="R123"/>
  <c r="O123"/>
  <c r="AA23"/>
  <c r="O58"/>
  <c r="R58"/>
  <c r="O101"/>
  <c r="R101"/>
  <c r="O11"/>
  <c r="P93"/>
  <c r="AA12"/>
  <c r="O84"/>
  <c r="R84"/>
  <c r="R67"/>
  <c r="O67"/>
  <c r="R116"/>
  <c r="O116"/>
  <c r="O105"/>
  <c r="R105"/>
  <c r="AS15"/>
  <c r="AB28"/>
  <c r="AB12"/>
  <c r="BE60"/>
  <c r="AB24"/>
  <c r="BE89"/>
  <c r="CF75"/>
  <c r="CF108"/>
  <c r="T59"/>
  <c r="AS11"/>
  <c r="T11" s="1"/>
  <c r="T122"/>
  <c r="BK46"/>
  <c r="AJ46"/>
  <c r="Z46"/>
  <c r="BB46"/>
  <c r="CC46"/>
  <c r="BT46"/>
  <c r="AS46"/>
  <c r="Z30"/>
  <c r="BT30"/>
  <c r="CC30"/>
  <c r="AJ30"/>
  <c r="AS30"/>
  <c r="BB30"/>
  <c r="BK30"/>
  <c r="BW62"/>
  <c r="BW98"/>
  <c r="BW122"/>
  <c r="BW129"/>
  <c r="BW128"/>
  <c r="AS95"/>
  <c r="P35"/>
  <c r="P43"/>
  <c r="P38"/>
  <c r="O33"/>
  <c r="BB7"/>
  <c r="BN104"/>
  <c r="AC13"/>
  <c r="BW13" s="1"/>
  <c r="BN119"/>
  <c r="BN126"/>
  <c r="AC32"/>
  <c r="BN63"/>
  <c r="BN49"/>
  <c r="BN100"/>
  <c r="BN61"/>
  <c r="BN73"/>
  <c r="O37"/>
  <c r="AA17"/>
  <c r="AA15"/>
  <c r="P120"/>
  <c r="O54"/>
  <c r="R54"/>
  <c r="R61"/>
  <c r="O61"/>
  <c r="P114"/>
  <c r="AV92"/>
  <c r="O81"/>
  <c r="R81"/>
  <c r="AA31"/>
  <c r="R59"/>
  <c r="O59"/>
  <c r="P12"/>
  <c r="AA25"/>
  <c r="O12"/>
  <c r="O103"/>
  <c r="R103"/>
  <c r="AS126"/>
  <c r="T126" s="1"/>
  <c r="AB32"/>
  <c r="AB17"/>
  <c r="BE63"/>
  <c r="AB16"/>
  <c r="AS75"/>
  <c r="CF60"/>
  <c r="CF88"/>
  <c r="T83"/>
  <c r="T90"/>
  <c r="Z32"/>
  <c r="CC32"/>
  <c r="AJ32"/>
  <c r="BK32"/>
  <c r="BT32"/>
  <c r="AS32"/>
  <c r="BB32"/>
  <c r="AS40"/>
  <c r="CC40"/>
  <c r="BB40"/>
  <c r="BK40"/>
  <c r="BT40"/>
  <c r="AJ40"/>
  <c r="Z40"/>
  <c r="BB19"/>
  <c r="BW82"/>
  <c r="BW94"/>
  <c r="AS77"/>
  <c r="BB6"/>
  <c r="T54"/>
  <c r="T78"/>
  <c r="T110"/>
  <c r="P44"/>
  <c r="P27"/>
  <c r="O31"/>
  <c r="P32"/>
  <c r="T73"/>
  <c r="BN123"/>
  <c r="AC43"/>
  <c r="BN58"/>
  <c r="BN109"/>
  <c r="BN78"/>
  <c r="BN87"/>
  <c r="BN86"/>
  <c r="AC42"/>
  <c r="AS67"/>
  <c r="R72"/>
  <c r="O72"/>
  <c r="O9"/>
  <c r="O108"/>
  <c r="R108"/>
  <c r="R93"/>
  <c r="O93"/>
  <c r="AB42"/>
  <c r="T121"/>
  <c r="P47"/>
  <c r="AA4"/>
  <c r="R91"/>
  <c r="O91"/>
  <c r="O129"/>
  <c r="R129"/>
  <c r="P16"/>
  <c r="O68"/>
  <c r="R68"/>
  <c r="AA38"/>
  <c r="R112"/>
  <c r="O112"/>
  <c r="R117"/>
  <c r="O117"/>
  <c r="AA34"/>
  <c r="O6"/>
  <c r="R122"/>
  <c r="O122"/>
  <c r="AA7"/>
  <c r="R120"/>
  <c r="O120"/>
  <c r="O13"/>
  <c r="AA33"/>
  <c r="P19"/>
  <c r="AA29"/>
  <c r="R113"/>
  <c r="O113"/>
  <c r="AV88"/>
  <c r="O100"/>
  <c r="R100"/>
  <c r="AV106"/>
  <c r="AA19"/>
  <c r="AB18"/>
  <c r="BE64"/>
  <c r="AB44"/>
  <c r="AB23"/>
  <c r="BE62"/>
  <c r="AB10"/>
  <c r="AB25"/>
  <c r="BE61"/>
  <c r="AS4"/>
  <c r="T4" s="1"/>
  <c r="AS123"/>
  <c r="T24"/>
  <c r="AS130"/>
  <c r="T130" s="1"/>
  <c r="AS97"/>
  <c r="BB39"/>
  <c r="BT39"/>
  <c r="CC39"/>
  <c r="BK39"/>
  <c r="AJ39"/>
  <c r="AS39"/>
  <c r="Z39"/>
  <c r="BT43"/>
  <c r="CC43"/>
  <c r="BB43"/>
  <c r="Z43"/>
  <c r="BK43"/>
  <c r="AJ43"/>
  <c r="AS43"/>
  <c r="T114"/>
  <c r="T117"/>
  <c r="T20"/>
  <c r="BW83"/>
  <c r="BW89"/>
  <c r="BW100"/>
  <c r="T77"/>
  <c r="T103"/>
  <c r="AS101"/>
  <c r="AS87"/>
  <c r="T107"/>
  <c r="P26"/>
  <c r="O42"/>
  <c r="O38"/>
  <c r="R38"/>
  <c r="P39"/>
  <c r="BN118"/>
  <c r="BN128"/>
  <c r="AC3"/>
  <c r="BN54"/>
  <c r="BN83"/>
  <c r="AC4"/>
  <c r="BN92"/>
  <c r="BN127"/>
  <c r="BN116"/>
  <c r="AC36"/>
  <c r="AC11"/>
  <c r="P7"/>
  <c r="T96"/>
  <c r="T113"/>
  <c r="BW88"/>
  <c r="P23"/>
  <c r="P6"/>
  <c r="AA24"/>
  <c r="O106"/>
  <c r="R106"/>
  <c r="R73"/>
  <c r="O73"/>
  <c r="AA3"/>
  <c r="P108"/>
  <c r="O114"/>
  <c r="R114"/>
  <c r="R125"/>
  <c r="O125"/>
  <c r="AA10"/>
  <c r="O53"/>
  <c r="R53"/>
  <c r="O19"/>
  <c r="O60"/>
  <c r="R60"/>
  <c r="T15"/>
  <c r="AB43"/>
  <c r="BW43" s="1"/>
  <c r="BE58"/>
  <c r="AB30"/>
  <c r="AB33"/>
  <c r="AB19"/>
  <c r="AB27"/>
  <c r="AB41"/>
  <c r="CF64"/>
  <c r="AS128"/>
  <c r="T128" s="1"/>
  <c r="T120"/>
  <c r="AS129"/>
  <c r="T129" s="1"/>
  <c r="BB17"/>
  <c r="T119"/>
  <c r="Z28"/>
  <c r="CC28"/>
  <c r="AS28"/>
  <c r="AJ28"/>
  <c r="BK28"/>
  <c r="BT28"/>
  <c r="BB28"/>
  <c r="AS45"/>
  <c r="Z45"/>
  <c r="AJ45"/>
  <c r="BT45"/>
  <c r="CC45"/>
  <c r="BK45"/>
  <c r="BB45"/>
  <c r="BW130"/>
  <c r="BW60"/>
  <c r="AS52"/>
  <c r="O46"/>
  <c r="P45"/>
  <c r="O35"/>
  <c r="O32"/>
  <c r="AS116"/>
  <c r="T118"/>
  <c r="AS7"/>
  <c r="BN98"/>
  <c r="BN96"/>
  <c r="AC14"/>
  <c r="BN79"/>
  <c r="BN72"/>
  <c r="AC15"/>
  <c r="BW15" s="1"/>
  <c r="AC40"/>
  <c r="AC31"/>
  <c r="AC10"/>
  <c r="BN77"/>
  <c r="AC34"/>
  <c r="BN56"/>
  <c r="BN110"/>
  <c r="T62"/>
  <c r="O50"/>
  <c r="R50"/>
  <c r="AA27"/>
  <c r="AC12"/>
  <c r="AC16"/>
  <c r="O90"/>
  <c r="R90"/>
  <c r="T89"/>
  <c r="R62"/>
  <c r="O62"/>
  <c r="T65"/>
  <c r="O21"/>
  <c r="AA21"/>
  <c r="AA46"/>
  <c r="BW46" s="1"/>
  <c r="P51"/>
  <c r="P10"/>
  <c r="P24"/>
  <c r="O110"/>
  <c r="R110"/>
  <c r="P111"/>
  <c r="AV84"/>
  <c r="P22"/>
  <c r="P113"/>
  <c r="P66"/>
  <c r="P105"/>
  <c r="AB39"/>
  <c r="R39" s="1"/>
  <c r="BE91"/>
  <c r="AB22"/>
  <c r="AB31"/>
  <c r="CF91"/>
  <c r="CF17"/>
  <c r="T127"/>
  <c r="T85"/>
  <c r="T111"/>
  <c r="AS72"/>
  <c r="T72" s="1"/>
  <c r="AS100"/>
  <c r="T100" s="1"/>
  <c r="T115"/>
  <c r="AJ38"/>
  <c r="AS38"/>
  <c r="BT38"/>
  <c r="CC38"/>
  <c r="Z38"/>
  <c r="BK38"/>
  <c r="BB38"/>
  <c r="Z37"/>
  <c r="AJ37"/>
  <c r="AS37"/>
  <c r="CC37"/>
  <c r="BT37"/>
  <c r="BK37"/>
  <c r="BB37"/>
  <c r="BW123"/>
  <c r="BW125"/>
  <c r="BW57"/>
  <c r="BW81"/>
  <c r="BW63"/>
  <c r="T95"/>
  <c r="T101"/>
  <c r="AS105"/>
  <c r="T105" s="1"/>
  <c r="O44"/>
  <c r="O27"/>
  <c r="R4" s="1"/>
  <c r="R27"/>
  <c r="O41"/>
  <c r="P48"/>
  <c r="AS63"/>
  <c r="T63" s="1"/>
  <c r="BN124"/>
  <c r="BN82"/>
  <c r="BN64"/>
  <c r="BN70"/>
  <c r="AC30"/>
  <c r="BW30" s="1"/>
  <c r="AC35"/>
  <c r="BN66"/>
  <c r="AC19"/>
  <c r="BN81"/>
  <c r="AC25"/>
  <c r="BN103"/>
  <c r="AA26"/>
  <c r="O49"/>
  <c r="Q116" s="1"/>
  <c r="R49"/>
  <c r="AS108"/>
  <c r="T108" s="1"/>
  <c r="CC47"/>
  <c r="AJ47"/>
  <c r="Z47"/>
  <c r="BK47"/>
  <c r="AS47"/>
  <c r="BT47"/>
  <c r="BB47"/>
  <c r="P46"/>
  <c r="O121"/>
  <c r="R121"/>
  <c r="O92"/>
  <c r="R92"/>
  <c r="T64"/>
  <c r="AV58"/>
  <c r="P3"/>
  <c r="P18"/>
  <c r="O3"/>
  <c r="P107"/>
  <c r="AV50"/>
  <c r="R74"/>
  <c r="O74"/>
  <c r="AV55"/>
  <c r="AA48"/>
  <c r="O51"/>
  <c r="R51"/>
  <c r="R57"/>
  <c r="O57"/>
  <c r="AA47"/>
  <c r="P88"/>
  <c r="P81"/>
  <c r="AA5"/>
  <c r="R127"/>
  <c r="O127"/>
  <c r="AB8"/>
  <c r="AB45"/>
  <c r="R45" s="1"/>
  <c r="AB21"/>
  <c r="AB5"/>
  <c r="AB36"/>
  <c r="BE88"/>
  <c r="BE84"/>
  <c r="CF55"/>
  <c r="CF62"/>
  <c r="CF92"/>
  <c r="CF63"/>
  <c r="CF89"/>
  <c r="AS80"/>
  <c r="T80" s="1"/>
  <c r="Q85"/>
  <c r="Q125"/>
  <c r="T123"/>
  <c r="AS68"/>
  <c r="T68" s="1"/>
  <c r="AS14"/>
  <c r="CC27"/>
  <c r="Z27"/>
  <c r="CF27" s="1"/>
  <c r="AJ27"/>
  <c r="BK27"/>
  <c r="AS27"/>
  <c r="BT27"/>
  <c r="BB27"/>
  <c r="CC31"/>
  <c r="AJ31"/>
  <c r="AS31"/>
  <c r="BB31"/>
  <c r="BK31"/>
  <c r="Z31"/>
  <c r="BT31"/>
  <c r="AS25"/>
  <c r="BB18"/>
  <c r="T18" s="1"/>
  <c r="T19"/>
  <c r="BW75"/>
  <c r="BW114"/>
  <c r="BW96"/>
  <c r="BW64"/>
  <c r="BW120"/>
  <c r="BW106"/>
  <c r="AS8"/>
  <c r="T8" s="1"/>
  <c r="AS3"/>
  <c r="BT3"/>
  <c r="BB3"/>
  <c r="CC3"/>
  <c r="BK3"/>
  <c r="Z3"/>
  <c r="BW3" s="1"/>
  <c r="AJ3"/>
  <c r="P41"/>
  <c r="O36"/>
  <c r="T53"/>
  <c r="Q112"/>
  <c r="Q104"/>
  <c r="AS74"/>
  <c r="T74" s="1"/>
  <c r="T7"/>
  <c r="AS51"/>
  <c r="T51" s="1"/>
  <c r="BN71"/>
  <c r="BN117"/>
  <c r="BN125"/>
  <c r="BN85"/>
  <c r="AC7"/>
  <c r="BN95"/>
  <c r="O85"/>
  <c r="R85"/>
  <c r="AA22"/>
  <c r="CF22" s="1"/>
  <c r="AB40"/>
  <c r="AB35"/>
  <c r="CF15"/>
  <c r="T49"/>
  <c r="T25"/>
  <c r="T52"/>
  <c r="Q105"/>
  <c r="T50"/>
  <c r="Q58"/>
  <c r="AV91"/>
  <c r="P98"/>
  <c r="O18"/>
  <c r="P54"/>
  <c r="O24"/>
  <c r="O79"/>
  <c r="R79"/>
  <c r="P123"/>
  <c r="R109"/>
  <c r="O109"/>
  <c r="T21"/>
  <c r="AS94"/>
  <c r="T94" s="1"/>
  <c r="T23"/>
  <c r="Q61"/>
  <c r="Q89"/>
  <c r="AA32"/>
  <c r="BW32" s="1"/>
  <c r="O64"/>
  <c r="R64"/>
  <c r="R98"/>
  <c r="O98"/>
  <c r="R99"/>
  <c r="O99"/>
  <c r="AA14"/>
  <c r="BW14" s="1"/>
  <c r="O104"/>
  <c r="R104"/>
  <c r="AV62"/>
  <c r="AA44"/>
  <c r="AA9"/>
  <c r="O96"/>
  <c r="R96"/>
  <c r="O10"/>
  <c r="R33" s="1"/>
  <c r="O89"/>
  <c r="R89"/>
  <c r="O22"/>
  <c r="AA42"/>
  <c r="R86"/>
  <c r="O86"/>
  <c r="AS13"/>
  <c r="T13" s="1"/>
  <c r="BE82"/>
  <c r="BE55"/>
  <c r="AB37"/>
  <c r="AB7"/>
  <c r="CF7" s="1"/>
  <c r="AB29"/>
  <c r="AB11"/>
  <c r="BE106"/>
  <c r="T75"/>
  <c r="CF65"/>
  <c r="CF50"/>
  <c r="CF82"/>
  <c r="CF59"/>
  <c r="CF16"/>
  <c r="AS9"/>
  <c r="T9" s="1"/>
  <c r="Q49"/>
  <c r="S109" s="1"/>
  <c r="AS55"/>
  <c r="T55" s="1"/>
  <c r="AS125"/>
  <c r="T125" s="1"/>
  <c r="Q97"/>
  <c r="AS99"/>
  <c r="T99" s="1"/>
  <c r="Q68"/>
  <c r="AS41"/>
  <c r="CC41"/>
  <c r="AJ41"/>
  <c r="BK41"/>
  <c r="BB41"/>
  <c r="BT41"/>
  <c r="Z41"/>
  <c r="CF41" s="1"/>
  <c r="BB48"/>
  <c r="AJ48"/>
  <c r="BT48"/>
  <c r="CC48"/>
  <c r="AS48"/>
  <c r="Z48"/>
  <c r="BW48" s="1"/>
  <c r="BK48"/>
  <c r="BB12"/>
  <c r="T12" s="1"/>
  <c r="BW17"/>
  <c r="BW38"/>
  <c r="BW56"/>
  <c r="BW105"/>
  <c r="BW52"/>
  <c r="BW55"/>
  <c r="BW101"/>
  <c r="Q110"/>
  <c r="O28"/>
  <c r="O47"/>
  <c r="R47"/>
  <c r="P34"/>
  <c r="O30"/>
  <c r="R7" s="1"/>
  <c r="Q53"/>
  <c r="T112"/>
  <c r="Q7"/>
  <c r="BN69"/>
  <c r="AC28"/>
  <c r="AC39"/>
  <c r="BW39" s="1"/>
  <c r="BN84"/>
  <c r="BN52"/>
  <c r="AC45"/>
  <c r="AC5"/>
  <c r="AS93"/>
  <c r="T93" s="1"/>
  <c r="T82"/>
  <c r="R119"/>
  <c r="O119"/>
  <c r="BW12"/>
  <c r="AC47"/>
  <c r="Q84"/>
  <c r="Q65"/>
  <c r="P15"/>
  <c r="O17"/>
  <c r="R31" s="1"/>
  <c r="R17"/>
  <c r="AA6"/>
  <c r="BW6" s="1"/>
  <c r="R111"/>
  <c r="O111"/>
  <c r="P50"/>
  <c r="R83"/>
  <c r="O83"/>
  <c r="AV105"/>
  <c r="O16"/>
  <c r="R16"/>
  <c r="P20"/>
  <c r="AA36"/>
  <c r="O88"/>
  <c r="R88"/>
  <c r="AA45"/>
  <c r="BE50"/>
  <c r="AB26"/>
  <c r="BE65"/>
  <c r="AB9"/>
  <c r="AB34"/>
  <c r="AS91"/>
  <c r="T91" s="1"/>
  <c r="CF24"/>
  <c r="BB16"/>
  <c r="T16" s="1"/>
  <c r="T17"/>
  <c r="Q98"/>
  <c r="AS76"/>
  <c r="T76" s="1"/>
  <c r="T97"/>
  <c r="BB14"/>
  <c r="BB36"/>
  <c r="Z36"/>
  <c r="BT36"/>
  <c r="AJ36"/>
  <c r="CC36"/>
  <c r="AS36"/>
  <c r="BK36"/>
  <c r="Z34"/>
  <c r="CF34" s="1"/>
  <c r="AS34"/>
  <c r="BK34"/>
  <c r="AJ34"/>
  <c r="BT34"/>
  <c r="CC34"/>
  <c r="BB34"/>
  <c r="Q117"/>
  <c r="BW126"/>
  <c r="BW80"/>
  <c r="BW108"/>
  <c r="BW84"/>
  <c r="BW34"/>
  <c r="AS109"/>
  <c r="T109" s="1"/>
  <c r="AS6"/>
  <c r="T6" s="1"/>
  <c r="AS69"/>
  <c r="T69" s="1"/>
  <c r="T87"/>
  <c r="R34"/>
  <c r="O34"/>
  <c r="R42" s="1"/>
  <c r="P29"/>
  <c r="O26"/>
  <c r="R26"/>
  <c r="P30"/>
  <c r="Q86"/>
  <c r="T116"/>
  <c r="BB22"/>
  <c r="T22" s="1"/>
  <c r="AS66"/>
  <c r="T66" s="1"/>
  <c r="Q51"/>
  <c r="BN115"/>
  <c r="BN129"/>
  <c r="BN91"/>
  <c r="BN99"/>
  <c r="AC44"/>
  <c r="CF44" s="1"/>
  <c r="BN62"/>
  <c r="BN75"/>
  <c r="AC20"/>
  <c r="BW20" s="1"/>
  <c r="BN97"/>
  <c r="AC23"/>
  <c r="BN106"/>
  <c r="BN59"/>
  <c r="BN113"/>
  <c r="AC9"/>
  <c r="BN105"/>
  <c r="BN76"/>
  <c r="BN89"/>
  <c r="AC33"/>
  <c r="T67"/>
  <c r="T43" l="1"/>
  <c r="R3"/>
  <c r="S84"/>
  <c r="R43"/>
  <c r="Q11"/>
  <c r="R20"/>
  <c r="S58"/>
  <c r="Q8"/>
  <c r="R5"/>
  <c r="BW47"/>
  <c r="BW26"/>
  <c r="Q67"/>
  <c r="BW45"/>
  <c r="Q59"/>
  <c r="Q75"/>
  <c r="Q10"/>
  <c r="S114"/>
  <c r="CF40"/>
  <c r="Q129"/>
  <c r="S70"/>
  <c r="CF13"/>
  <c r="Q12"/>
  <c r="CF12"/>
  <c r="Q19"/>
  <c r="Q94"/>
  <c r="CF42"/>
  <c r="BW29"/>
  <c r="Q9"/>
  <c r="S89"/>
  <c r="T14"/>
  <c r="CF47"/>
  <c r="Q87"/>
  <c r="BW37"/>
  <c r="Q123"/>
  <c r="R21"/>
  <c r="BW28"/>
  <c r="BW19"/>
  <c r="BW7"/>
  <c r="CF4"/>
  <c r="R8"/>
  <c r="CF25"/>
  <c r="S63"/>
  <c r="Q118"/>
  <c r="CF30"/>
  <c r="CF46"/>
  <c r="Q60"/>
  <c r="Q108"/>
  <c r="R48"/>
  <c r="R37"/>
  <c r="S96"/>
  <c r="BD46"/>
  <c r="AU46"/>
  <c r="BM46"/>
  <c r="Y41"/>
  <c r="H41" i="115" s="1"/>
  <c r="C41" s="1"/>
  <c r="BE9" i="128"/>
  <c r="S65"/>
  <c r="BN28"/>
  <c r="Q36"/>
  <c r="AV45"/>
  <c r="T41"/>
  <c r="BE37"/>
  <c r="Q82"/>
  <c r="BE35"/>
  <c r="BM36"/>
  <c r="BD36"/>
  <c r="AU36"/>
  <c r="Y6"/>
  <c r="H6" i="115" s="1"/>
  <c r="C6" s="1"/>
  <c r="Q107" i="128"/>
  <c r="S125"/>
  <c r="CF5"/>
  <c r="T47"/>
  <c r="BN19"/>
  <c r="Q74"/>
  <c r="S123"/>
  <c r="Q128"/>
  <c r="BN16"/>
  <c r="S67"/>
  <c r="BN40"/>
  <c r="R46"/>
  <c r="T28"/>
  <c r="S59"/>
  <c r="CF8"/>
  <c r="BE30"/>
  <c r="BN4"/>
  <c r="BM38"/>
  <c r="AU38"/>
  <c r="BD38"/>
  <c r="Y47"/>
  <c r="H47" i="115" s="1"/>
  <c r="C47" s="1"/>
  <c r="S54" i="128"/>
  <c r="CF3"/>
  <c r="AV29"/>
  <c r="AV38"/>
  <c r="R9"/>
  <c r="Q114"/>
  <c r="Q81"/>
  <c r="BD12"/>
  <c r="BM12"/>
  <c r="AU12"/>
  <c r="Y24"/>
  <c r="H24" i="115" s="1"/>
  <c r="C24" s="1"/>
  <c r="S106" i="128"/>
  <c r="Q4"/>
  <c r="Q13"/>
  <c r="R11"/>
  <c r="S60"/>
  <c r="S94"/>
  <c r="BN29"/>
  <c r="BM43"/>
  <c r="AU43"/>
  <c r="BD43"/>
  <c r="Y28"/>
  <c r="H28" i="115" s="1"/>
  <c r="C28" s="1"/>
  <c r="Q76" i="128"/>
  <c r="AV11"/>
  <c r="S93"/>
  <c r="Q109"/>
  <c r="S108"/>
  <c r="T44"/>
  <c r="BN46"/>
  <c r="AV28"/>
  <c r="BE18"/>
  <c r="BM9"/>
  <c r="BD9"/>
  <c r="AU9"/>
  <c r="Y38"/>
  <c r="H38" i="115" s="1"/>
  <c r="C38" s="1"/>
  <c r="BN23" i="128"/>
  <c r="S51"/>
  <c r="T34"/>
  <c r="BE34"/>
  <c r="BD47"/>
  <c r="AU47"/>
  <c r="BM47"/>
  <c r="Y48"/>
  <c r="H48" i="115" s="1"/>
  <c r="C48" s="1"/>
  <c r="S49" i="128"/>
  <c r="R10"/>
  <c r="AV14"/>
  <c r="R24"/>
  <c r="BE40"/>
  <c r="S85"/>
  <c r="BM3"/>
  <c r="BD3"/>
  <c r="AU3"/>
  <c r="Y4"/>
  <c r="H4" i="115" s="1"/>
  <c r="C4" s="1"/>
  <c r="S87" i="128"/>
  <c r="BE31"/>
  <c r="AU21"/>
  <c r="BM21"/>
  <c r="BD21"/>
  <c r="Y32"/>
  <c r="H32" i="115" s="1"/>
  <c r="C32" s="1"/>
  <c r="BN12" i="128"/>
  <c r="BN15"/>
  <c r="Q78"/>
  <c r="S75"/>
  <c r="AV24"/>
  <c r="S88"/>
  <c r="CF19"/>
  <c r="R6"/>
  <c r="BN43"/>
  <c r="S103"/>
  <c r="S129"/>
  <c r="BE17"/>
  <c r="Q63"/>
  <c r="S118"/>
  <c r="Q70"/>
  <c r="BD25"/>
  <c r="AU25"/>
  <c r="BM25"/>
  <c r="Y5"/>
  <c r="H5" i="115" s="1"/>
  <c r="C5" s="1"/>
  <c r="AU20" i="128"/>
  <c r="BM20"/>
  <c r="BD20"/>
  <c r="Y31"/>
  <c r="H31" i="115" s="1"/>
  <c r="C31" s="1"/>
  <c r="BE13" i="128"/>
  <c r="BE14"/>
  <c r="Q100"/>
  <c r="Q96"/>
  <c r="BN8"/>
  <c r="S61"/>
  <c r="BE45"/>
  <c r="BN35"/>
  <c r="Q38"/>
  <c r="CF21"/>
  <c r="S78"/>
  <c r="BW23"/>
  <c r="Q28"/>
  <c r="BE43"/>
  <c r="Q88"/>
  <c r="AU42"/>
  <c r="BD42"/>
  <c r="BM42"/>
  <c r="Y44"/>
  <c r="H44" i="115" s="1"/>
  <c r="C44" s="1"/>
  <c r="Q43" i="128"/>
  <c r="BE25"/>
  <c r="BD6"/>
  <c r="BM6"/>
  <c r="AU6"/>
  <c r="Y8"/>
  <c r="H8" i="115" s="1"/>
  <c r="C8" s="1"/>
  <c r="Q103" i="128"/>
  <c r="Q40"/>
  <c r="T32"/>
  <c r="AV25"/>
  <c r="Q24"/>
  <c r="BE24"/>
  <c r="BN38"/>
  <c r="BN18"/>
  <c r="BE47"/>
  <c r="R25"/>
  <c r="BN27"/>
  <c r="BN24"/>
  <c r="BD39"/>
  <c r="BM39"/>
  <c r="AU39"/>
  <c r="Y37"/>
  <c r="H37" i="115" s="1"/>
  <c r="C37" s="1"/>
  <c r="S92" i="128"/>
  <c r="S100"/>
  <c r="AV16"/>
  <c r="BM8"/>
  <c r="BD8"/>
  <c r="AU8"/>
  <c r="Y3"/>
  <c r="H3" i="115" s="1"/>
  <c r="C3" s="1"/>
  <c r="BN5" i="128"/>
  <c r="AV22"/>
  <c r="T3"/>
  <c r="T27"/>
  <c r="S56"/>
  <c r="Y75"/>
  <c r="H75" i="115" s="1"/>
  <c r="C75" s="1"/>
  <c r="D75" s="1"/>
  <c r="Y120" i="128"/>
  <c r="H120" i="115" s="1"/>
  <c r="C120" s="1"/>
  <c r="D120" s="1"/>
  <c r="Y102" i="128"/>
  <c r="H102" i="115" s="1"/>
  <c r="C102" s="1"/>
  <c r="D102" s="1"/>
  <c r="Y79" i="128"/>
  <c r="H79" i="115" s="1"/>
  <c r="C79" s="1"/>
  <c r="D79" s="1"/>
  <c r="Y109" i="128"/>
  <c r="H109" i="115" s="1"/>
  <c r="C109" s="1"/>
  <c r="D109" s="1"/>
  <c r="Y84" i="128"/>
  <c r="H84" i="115" s="1"/>
  <c r="C84" s="1"/>
  <c r="D84" s="1"/>
  <c r="Y124" i="128"/>
  <c r="H124" i="115" s="1"/>
  <c r="C124" s="1"/>
  <c r="D124" s="1"/>
  <c r="Y122" i="128"/>
  <c r="H122" i="115" s="1"/>
  <c r="C122" s="1"/>
  <c r="D122" s="1"/>
  <c r="Y91" i="128"/>
  <c r="H91" i="115" s="1"/>
  <c r="C91" s="1"/>
  <c r="D91" s="1"/>
  <c r="Y89" i="128"/>
  <c r="H89" i="115" s="1"/>
  <c r="C89" s="1"/>
  <c r="D89" s="1"/>
  <c r="Y123" i="128"/>
  <c r="H123" i="115" s="1"/>
  <c r="C123" s="1"/>
  <c r="D123" s="1"/>
  <c r="Y107" i="128"/>
  <c r="H107" i="115" s="1"/>
  <c r="C107" s="1"/>
  <c r="D107" s="1"/>
  <c r="Y92" i="128"/>
  <c r="H92" i="115" s="1"/>
  <c r="C92" s="1"/>
  <c r="D92" s="1"/>
  <c r="Y81" i="128"/>
  <c r="H81" i="115" s="1"/>
  <c r="C81" s="1"/>
  <c r="D81" s="1"/>
  <c r="Y99" i="128"/>
  <c r="H99" i="115" s="1"/>
  <c r="C99" s="1"/>
  <c r="D99" s="1"/>
  <c r="Y54" i="128"/>
  <c r="H54" i="115" s="1"/>
  <c r="C54" s="1"/>
  <c r="Y115" i="128"/>
  <c r="H115" i="115" s="1"/>
  <c r="C115" s="1"/>
  <c r="D115" s="1"/>
  <c r="Y127" i="128"/>
  <c r="H127" i="115" s="1"/>
  <c r="C127" s="1"/>
  <c r="D127" s="1"/>
  <c r="Y97" i="128"/>
  <c r="H97" i="115" s="1"/>
  <c r="C97" s="1"/>
  <c r="D97" s="1"/>
  <c r="Y82" i="128"/>
  <c r="H82" i="115" s="1"/>
  <c r="C82" s="1"/>
  <c r="D82" s="1"/>
  <c r="Y73" i="128"/>
  <c r="H73" i="115" s="1"/>
  <c r="C73" s="1"/>
  <c r="D73" s="1"/>
  <c r="Y116" i="128"/>
  <c r="H116" i="115" s="1"/>
  <c r="C116" s="1"/>
  <c r="D116" s="1"/>
  <c r="Y87" i="128"/>
  <c r="H87" i="115" s="1"/>
  <c r="C87" s="1"/>
  <c r="D87" s="1"/>
  <c r="Y68" i="128"/>
  <c r="H68" i="115" s="1"/>
  <c r="C68" s="1"/>
  <c r="D68" s="1"/>
  <c r="Y66" i="128"/>
  <c r="H66" i="115" s="1"/>
  <c r="C66" s="1"/>
  <c r="Y76" i="128"/>
  <c r="H76" i="115" s="1"/>
  <c r="C76" s="1"/>
  <c r="D76" s="1"/>
  <c r="Y117" i="128"/>
  <c r="H117" i="115" s="1"/>
  <c r="C117" s="1"/>
  <c r="D117" s="1"/>
  <c r="Y65" i="128"/>
  <c r="H65" i="115" s="1"/>
  <c r="C65" s="1"/>
  <c r="Y130" i="128"/>
  <c r="H130" i="115" s="1"/>
  <c r="C130" s="1"/>
  <c r="D130" s="1"/>
  <c r="Y126" i="128"/>
  <c r="H126" i="115" s="1"/>
  <c r="C126" s="1"/>
  <c r="D126" s="1"/>
  <c r="Y78" i="128"/>
  <c r="H78" i="115" s="1"/>
  <c r="C78" s="1"/>
  <c r="D78" s="1"/>
  <c r="Y70" i="128"/>
  <c r="H70" i="115" s="1"/>
  <c r="C70" s="1"/>
  <c r="D70" s="1"/>
  <c r="Y94" i="128"/>
  <c r="H94" i="115" s="1"/>
  <c r="C94" s="1"/>
  <c r="D94" s="1"/>
  <c r="Y52" i="128"/>
  <c r="H52" i="115" s="1"/>
  <c r="C52" s="1"/>
  <c r="Y114" i="128"/>
  <c r="H114" i="115" s="1"/>
  <c r="C114" s="1"/>
  <c r="D114" s="1"/>
  <c r="Y98" i="128"/>
  <c r="H98" i="115" s="1"/>
  <c r="C98" s="1"/>
  <c r="D98" s="1"/>
  <c r="Y63" i="128"/>
  <c r="H63" i="115" s="1"/>
  <c r="C63" s="1"/>
  <c r="Y119" i="128"/>
  <c r="H119" i="115" s="1"/>
  <c r="C119" s="1"/>
  <c r="D119" s="1"/>
  <c r="Y57" i="128"/>
  <c r="H57" i="115" s="1"/>
  <c r="C57" s="1"/>
  <c r="Y77" i="128"/>
  <c r="H77" i="115" s="1"/>
  <c r="C77" s="1"/>
  <c r="D77" s="1"/>
  <c r="Y60" i="128"/>
  <c r="H60" i="115" s="1"/>
  <c r="C60" s="1"/>
  <c r="Y95" i="128"/>
  <c r="H95" i="115" s="1"/>
  <c r="C95" s="1"/>
  <c r="D95" s="1"/>
  <c r="Y121" i="128"/>
  <c r="H121" i="115" s="1"/>
  <c r="C121" s="1"/>
  <c r="D121" s="1"/>
  <c r="Y93" i="128"/>
  <c r="H93" i="115" s="1"/>
  <c r="C93" s="1"/>
  <c r="D93" s="1"/>
  <c r="Y74" i="128"/>
  <c r="H74" i="115" s="1"/>
  <c r="C74" s="1"/>
  <c r="D74" s="1"/>
  <c r="Y101" i="128"/>
  <c r="H101" i="115" s="1"/>
  <c r="C101" s="1"/>
  <c r="D101" s="1"/>
  <c r="Y62" i="128"/>
  <c r="H62" i="115" s="1"/>
  <c r="C62" s="1"/>
  <c r="Y111" i="128"/>
  <c r="H111" i="115" s="1"/>
  <c r="C111" s="1"/>
  <c r="D111" s="1"/>
  <c r="Y49" i="128"/>
  <c r="H49" i="115" s="1"/>
  <c r="C49" s="1"/>
  <c r="Y125" i="128"/>
  <c r="H125" i="115" s="1"/>
  <c r="C125" s="1"/>
  <c r="D125" s="1"/>
  <c r="Y83" i="128"/>
  <c r="H83" i="115" s="1"/>
  <c r="C83" s="1"/>
  <c r="D83" s="1"/>
  <c r="Y59" i="128"/>
  <c r="H59" i="115" s="1"/>
  <c r="C59" s="1"/>
  <c r="Y61" i="128"/>
  <c r="H61" i="115" s="1"/>
  <c r="C61" s="1"/>
  <c r="Y108" i="128"/>
  <c r="H108" i="115" s="1"/>
  <c r="C108" s="1"/>
  <c r="D108" s="1"/>
  <c r="Y88" i="128"/>
  <c r="H88" i="115" s="1"/>
  <c r="C88" s="1"/>
  <c r="D88" s="1"/>
  <c r="Y50" i="128"/>
  <c r="H50" i="115" s="1"/>
  <c r="C50" s="1"/>
  <c r="Y106" i="128"/>
  <c r="H106" i="115" s="1"/>
  <c r="C106" s="1"/>
  <c r="D106" s="1"/>
  <c r="Y71" i="128"/>
  <c r="H71" i="115" s="1"/>
  <c r="C71" s="1"/>
  <c r="D71" s="1"/>
  <c r="Y85" i="128"/>
  <c r="H85" i="115" s="1"/>
  <c r="C85" s="1"/>
  <c r="D85" s="1"/>
  <c r="Y112" i="128"/>
  <c r="H112" i="115" s="1"/>
  <c r="C112" s="1"/>
  <c r="D112" s="1"/>
  <c r="Y129" i="128"/>
  <c r="H129" i="115" s="1"/>
  <c r="C129" s="1"/>
  <c r="D129" s="1"/>
  <c r="Y51" i="128"/>
  <c r="H51" i="115" s="1"/>
  <c r="C51" s="1"/>
  <c r="Y90" i="128"/>
  <c r="H90" i="115" s="1"/>
  <c r="C90" s="1"/>
  <c r="D90" s="1"/>
  <c r="Y110" i="128"/>
  <c r="H110" i="115" s="1"/>
  <c r="C110" s="1"/>
  <c r="D110" s="1"/>
  <c r="Y96" i="128"/>
  <c r="H96" i="115" s="1"/>
  <c r="C96" s="1"/>
  <c r="D96" s="1"/>
  <c r="Y55" i="128"/>
  <c r="H55" i="115" s="1"/>
  <c r="C55" s="1"/>
  <c r="Y105" i="128"/>
  <c r="H105" i="115" s="1"/>
  <c r="C105" s="1"/>
  <c r="D105" s="1"/>
  <c r="Y128" i="128"/>
  <c r="H128" i="115" s="1"/>
  <c r="C128" s="1"/>
  <c r="D128" s="1"/>
  <c r="Y58" i="128"/>
  <c r="H58" i="115" s="1"/>
  <c r="C58" s="1"/>
  <c r="Y72" i="128"/>
  <c r="H72" i="115" s="1"/>
  <c r="C72" s="1"/>
  <c r="D72" s="1"/>
  <c r="Y104" i="128"/>
  <c r="H104" i="115" s="1"/>
  <c r="C104" s="1"/>
  <c r="D104" s="1"/>
  <c r="Y113" i="128"/>
  <c r="H113" i="115" s="1"/>
  <c r="C113" s="1"/>
  <c r="D113" s="1"/>
  <c r="Y103" i="128"/>
  <c r="H103" i="115" s="1"/>
  <c r="C103" s="1"/>
  <c r="D103" s="1"/>
  <c r="Y118" i="128"/>
  <c r="H118" i="115" s="1"/>
  <c r="C118" s="1"/>
  <c r="D118" s="1"/>
  <c r="Y100" i="128"/>
  <c r="H100" i="115" s="1"/>
  <c r="C100" s="1"/>
  <c r="D100" s="1"/>
  <c r="Y53" i="128"/>
  <c r="H53" i="115" s="1"/>
  <c r="C53" s="1"/>
  <c r="Y86" i="128"/>
  <c r="H86" i="115" s="1"/>
  <c r="C86" s="1"/>
  <c r="D86" s="1"/>
  <c r="Y80" i="128"/>
  <c r="H80" i="115" s="1"/>
  <c r="C80" s="1"/>
  <c r="D80" s="1"/>
  <c r="Y56" i="128"/>
  <c r="H56" i="115" s="1"/>
  <c r="C56" s="1"/>
  <c r="Y67" i="128"/>
  <c r="H67" i="115" s="1"/>
  <c r="C67" s="1"/>
  <c r="D67" s="1"/>
  <c r="Y69" i="128"/>
  <c r="H69" i="115" s="1"/>
  <c r="C69" s="1"/>
  <c r="D69" s="1"/>
  <c r="Y64" i="128"/>
  <c r="H64" i="115" s="1"/>
  <c r="C64" s="1"/>
  <c r="Q102" i="128"/>
  <c r="R41"/>
  <c r="BW11"/>
  <c r="BE22"/>
  <c r="BW35"/>
  <c r="R32"/>
  <c r="BE41"/>
  <c r="BN3"/>
  <c r="Q122"/>
  <c r="CF11"/>
  <c r="AV19"/>
  <c r="AV33"/>
  <c r="T40"/>
  <c r="CF28"/>
  <c r="BE32"/>
  <c r="AV43"/>
  <c r="AV39"/>
  <c r="BW4"/>
  <c r="AV13"/>
  <c r="Q92"/>
  <c r="S116"/>
  <c r="S101"/>
  <c r="BW24"/>
  <c r="T26"/>
  <c r="S113"/>
  <c r="Q5"/>
  <c r="BM28"/>
  <c r="BD28"/>
  <c r="AU28"/>
  <c r="Y18"/>
  <c r="H18" i="115" s="1"/>
  <c r="C18" s="1"/>
  <c r="BN20" i="128"/>
  <c r="BD34"/>
  <c r="BM34"/>
  <c r="AU34"/>
  <c r="Y46"/>
  <c r="H46" i="115" s="1"/>
  <c r="C46" s="1"/>
  <c r="Q34" i="128"/>
  <c r="AV6"/>
  <c r="Q23"/>
  <c r="BN45"/>
  <c r="R28"/>
  <c r="T48"/>
  <c r="R18"/>
  <c r="S105"/>
  <c r="S104"/>
  <c r="Q3"/>
  <c r="Q31"/>
  <c r="Q27"/>
  <c r="Q56"/>
  <c r="BE8"/>
  <c r="BN30"/>
  <c r="AU41"/>
  <c r="BD41"/>
  <c r="BM41"/>
  <c r="Y23"/>
  <c r="H23" i="115" s="1"/>
  <c r="C23" s="1"/>
  <c r="CF45" i="128"/>
  <c r="BN34"/>
  <c r="BD32"/>
  <c r="BM32"/>
  <c r="AU32"/>
  <c r="Y10"/>
  <c r="H10" i="115" s="1"/>
  <c r="C10" s="1"/>
  <c r="T45" i="128"/>
  <c r="S72"/>
  <c r="CF48"/>
  <c r="BN11"/>
  <c r="BW5"/>
  <c r="S122"/>
  <c r="BE10"/>
  <c r="R13"/>
  <c r="Q32"/>
  <c r="BD37"/>
  <c r="BM37"/>
  <c r="AU37"/>
  <c r="Y16"/>
  <c r="H16" i="115" s="1"/>
  <c r="C16" s="1"/>
  <c r="Q46" i="128"/>
  <c r="BN26"/>
  <c r="S80"/>
  <c r="BM4"/>
  <c r="BD4"/>
  <c r="AU4"/>
  <c r="Y13"/>
  <c r="H13" i="115" s="1"/>
  <c r="C13" s="1"/>
  <c r="BN22" i="128"/>
  <c r="R40"/>
  <c r="BW31"/>
  <c r="BE38"/>
  <c r="Q101"/>
  <c r="S124"/>
  <c r="Q26"/>
  <c r="Q113"/>
  <c r="AV8"/>
  <c r="CF38"/>
  <c r="BD10"/>
  <c r="AU10"/>
  <c r="BM10"/>
  <c r="Y14"/>
  <c r="H14" i="115" s="1"/>
  <c r="C14" s="1"/>
  <c r="BE21" i="128"/>
  <c r="BM31"/>
  <c r="BD31"/>
  <c r="AU31"/>
  <c r="Y22"/>
  <c r="H22" i="115" s="1"/>
  <c r="C22" s="1"/>
  <c r="S110" i="128"/>
  <c r="BE11"/>
  <c r="BM18"/>
  <c r="AU18"/>
  <c r="BD18"/>
  <c r="Y25"/>
  <c r="H25" i="115" s="1"/>
  <c r="C25" s="1"/>
  <c r="AV26" i="128"/>
  <c r="S71"/>
  <c r="BN14"/>
  <c r="Q45"/>
  <c r="Q72"/>
  <c r="BE27"/>
  <c r="CF29"/>
  <c r="BM13"/>
  <c r="AU13"/>
  <c r="BD13"/>
  <c r="Y11"/>
  <c r="H11" i="115" s="1"/>
  <c r="C11" s="1"/>
  <c r="AV34" i="128"/>
  <c r="S69"/>
  <c r="CF14"/>
  <c r="BN32"/>
  <c r="AU33"/>
  <c r="BD33"/>
  <c r="BM33"/>
  <c r="Y19"/>
  <c r="H19" i="115" s="1"/>
  <c r="C19" s="1"/>
  <c r="T46" i="128"/>
  <c r="Q57"/>
  <c r="BE12"/>
  <c r="BN17"/>
  <c r="T35"/>
  <c r="Q80"/>
  <c r="BE3"/>
  <c r="AV41"/>
  <c r="Q66"/>
  <c r="BM40"/>
  <c r="BD40"/>
  <c r="AU40"/>
  <c r="Y17"/>
  <c r="H17" i="115" s="1"/>
  <c r="C17" s="1"/>
  <c r="BW18" i="128"/>
  <c r="Q14"/>
  <c r="CF33"/>
  <c r="BN21"/>
  <c r="S52"/>
  <c r="Q124"/>
  <c r="S102"/>
  <c r="R15"/>
  <c r="S50"/>
  <c r="BD24"/>
  <c r="AU24"/>
  <c r="BM24"/>
  <c r="Y40"/>
  <c r="H40" i="115" s="1"/>
  <c r="C40" s="1"/>
  <c r="AV21" i="128"/>
  <c r="AU11"/>
  <c r="BM11"/>
  <c r="BD11"/>
  <c r="Y12"/>
  <c r="H12" i="115" s="1"/>
  <c r="C12" s="1"/>
  <c r="AU7" i="128"/>
  <c r="BD7"/>
  <c r="BM7"/>
  <c r="Y7"/>
  <c r="H7" i="115" s="1"/>
  <c r="C7" s="1"/>
  <c r="BE20" i="128"/>
  <c r="AV36"/>
  <c r="AU17"/>
  <c r="BD17"/>
  <c r="BM17"/>
  <c r="Y42"/>
  <c r="H42" i="115" s="1"/>
  <c r="C42" s="1"/>
  <c r="AV42" i="128"/>
  <c r="AV9"/>
  <c r="S112"/>
  <c r="AV48"/>
  <c r="Q71"/>
  <c r="T38"/>
  <c r="S120"/>
  <c r="CF26"/>
  <c r="BE39"/>
  <c r="AV27"/>
  <c r="R35"/>
  <c r="S111"/>
  <c r="CF31"/>
  <c r="BD19"/>
  <c r="BM19"/>
  <c r="AU19"/>
  <c r="Y27"/>
  <c r="H27" i="115" s="1"/>
  <c r="C27" s="1"/>
  <c r="BN36" i="128"/>
  <c r="BW42"/>
  <c r="BW8"/>
  <c r="BE42"/>
  <c r="BN42"/>
  <c r="Q69"/>
  <c r="S130"/>
  <c r="Q15"/>
  <c r="BW36"/>
  <c r="S57"/>
  <c r="BW33"/>
  <c r="R29"/>
  <c r="BW40"/>
  <c r="Q35"/>
  <c r="S91"/>
  <c r="S66"/>
  <c r="BE4"/>
  <c r="Q52"/>
  <c r="CF43"/>
  <c r="AU5"/>
  <c r="BM5"/>
  <c r="BD5"/>
  <c r="Y15"/>
  <c r="H15" i="115" s="1"/>
  <c r="C15" s="1"/>
  <c r="BM15" i="128"/>
  <c r="BD15"/>
  <c r="AU15"/>
  <c r="Y33"/>
  <c r="H33" i="115" s="1"/>
  <c r="C33" s="1"/>
  <c r="Q50" i="128"/>
  <c r="AV47"/>
  <c r="AV10"/>
  <c r="AV40"/>
  <c r="Q29"/>
  <c r="S98"/>
  <c r="BE26"/>
  <c r="BN47"/>
  <c r="S86"/>
  <c r="Q41"/>
  <c r="R22"/>
  <c r="AU27"/>
  <c r="BD27"/>
  <c r="BM27"/>
  <c r="Y39"/>
  <c r="H39" i="115" s="1"/>
  <c r="C39" s="1"/>
  <c r="S77" i="128"/>
  <c r="Q120"/>
  <c r="BN10"/>
  <c r="AU35"/>
  <c r="BM35"/>
  <c r="BD35"/>
  <c r="Y45"/>
  <c r="H45" i="115" s="1"/>
  <c r="C45" s="1"/>
  <c r="Q111" i="128"/>
  <c r="BE19"/>
  <c r="R19"/>
  <c r="AV3"/>
  <c r="Q39"/>
  <c r="CF23"/>
  <c r="BE23"/>
  <c r="Q22"/>
  <c r="Q130"/>
  <c r="CF20"/>
  <c r="CF32"/>
  <c r="AV15"/>
  <c r="T30"/>
  <c r="Q90"/>
  <c r="BE28"/>
  <c r="AV23"/>
  <c r="BN41"/>
  <c r="BD29"/>
  <c r="AU29"/>
  <c r="BM29"/>
  <c r="Y35"/>
  <c r="H35" i="115" s="1"/>
  <c r="C35" s="1"/>
  <c r="Q99" i="128"/>
  <c r="BE15"/>
  <c r="AV20"/>
  <c r="Q91"/>
  <c r="BN37"/>
  <c r="BN48"/>
  <c r="Q121"/>
  <c r="T33"/>
  <c r="Q48"/>
  <c r="BM48"/>
  <c r="AU48"/>
  <c r="BD48"/>
  <c r="Y34"/>
  <c r="H34" i="115" s="1"/>
  <c r="C34" s="1"/>
  <c r="R30" i="128"/>
  <c r="BN9"/>
  <c r="BN44"/>
  <c r="BN39"/>
  <c r="BD30"/>
  <c r="BM30"/>
  <c r="AU30"/>
  <c r="Y30"/>
  <c r="H30" i="115" s="1"/>
  <c r="C30" s="1"/>
  <c r="BW21" i="128"/>
  <c r="BD22"/>
  <c r="AU22"/>
  <c r="BM22"/>
  <c r="Y9"/>
  <c r="H9" i="115" s="1"/>
  <c r="C9" s="1"/>
  <c r="AV44" i="128"/>
  <c r="BN7"/>
  <c r="T31"/>
  <c r="BE36"/>
  <c r="AV5"/>
  <c r="BN25"/>
  <c r="Q77"/>
  <c r="BW44"/>
  <c r="S83"/>
  <c r="S73"/>
  <c r="BW41"/>
  <c r="CF10"/>
  <c r="Q55"/>
  <c r="S95"/>
  <c r="BW16"/>
  <c r="Q119"/>
  <c r="AV31"/>
  <c r="BW27"/>
  <c r="S90"/>
  <c r="AV37"/>
  <c r="CF36"/>
  <c r="S99"/>
  <c r="BE46"/>
  <c r="S121"/>
  <c r="Q18"/>
  <c r="CF39"/>
  <c r="R14"/>
  <c r="S117"/>
  <c r="BM16"/>
  <c r="BD16"/>
  <c r="AU16"/>
  <c r="Y21"/>
  <c r="H21" i="115" s="1"/>
  <c r="C21" s="1"/>
  <c r="S97" i="128"/>
  <c r="BE29"/>
  <c r="S126"/>
  <c r="T36"/>
  <c r="Q126"/>
  <c r="Q6"/>
  <c r="Q17"/>
  <c r="BE7"/>
  <c r="AV32"/>
  <c r="Q21"/>
  <c r="BW9"/>
  <c r="S62"/>
  <c r="R44"/>
  <c r="T37"/>
  <c r="Q83"/>
  <c r="BN31"/>
  <c r="Q73"/>
  <c r="S20"/>
  <c r="BE33"/>
  <c r="S55"/>
  <c r="Q95"/>
  <c r="T39"/>
  <c r="CF6"/>
  <c r="BE44"/>
  <c r="AV4"/>
  <c r="S79"/>
  <c r="S119"/>
  <c r="CF35"/>
  <c r="AV17"/>
  <c r="CF18"/>
  <c r="BN13"/>
  <c r="Q115"/>
  <c r="AV12"/>
  <c r="S64"/>
  <c r="T42"/>
  <c r="BE6"/>
  <c r="AV35"/>
  <c r="R23"/>
  <c r="BN6"/>
  <c r="S127"/>
  <c r="Q33"/>
  <c r="Q16"/>
  <c r="BD14"/>
  <c r="AU14"/>
  <c r="BM14"/>
  <c r="Y20"/>
  <c r="H20" i="115" s="1"/>
  <c r="C20" s="1"/>
  <c r="AV18" i="128"/>
  <c r="BD26"/>
  <c r="BM26"/>
  <c r="AU26"/>
  <c r="Y43"/>
  <c r="H43" i="115" s="1"/>
  <c r="C43" s="1"/>
  <c r="S68" i="128"/>
  <c r="BN33"/>
  <c r="S53"/>
  <c r="S82"/>
  <c r="R36"/>
  <c r="S107"/>
  <c r="BE5"/>
  <c r="Q62"/>
  <c r="Q47"/>
  <c r="S47"/>
  <c r="S74"/>
  <c r="AU44"/>
  <c r="BD44"/>
  <c r="BM44"/>
  <c r="Y26"/>
  <c r="H26" i="115" s="1"/>
  <c r="C26" s="1"/>
  <c r="BW10" i="128"/>
  <c r="Q37"/>
  <c r="S128"/>
  <c r="CF9"/>
  <c r="AV46"/>
  <c r="BW25"/>
  <c r="Q20"/>
  <c r="Q54"/>
  <c r="AV7"/>
  <c r="Q79"/>
  <c r="S81"/>
  <c r="BE16"/>
  <c r="R12"/>
  <c r="Q106"/>
  <c r="Q30"/>
  <c r="S30"/>
  <c r="S115"/>
  <c r="S4"/>
  <c r="Q64"/>
  <c r="AV30"/>
  <c r="Q25"/>
  <c r="Q42"/>
  <c r="S76"/>
  <c r="BM23"/>
  <c r="BD23"/>
  <c r="AU23"/>
  <c r="Y29"/>
  <c r="H29" i="115" s="1"/>
  <c r="C29" s="1"/>
  <c r="Q93" i="128"/>
  <c r="BM45"/>
  <c r="BD45"/>
  <c r="AU45"/>
  <c r="Y36"/>
  <c r="H36" i="115" s="1"/>
  <c r="C36" s="1"/>
  <c r="BW22" i="128"/>
  <c r="T29"/>
  <c r="Q127"/>
  <c r="CF37"/>
  <c r="BE48"/>
  <c r="S44"/>
  <c r="Q44"/>
  <c r="W30" l="1"/>
  <c r="S6"/>
  <c r="BW1"/>
  <c r="S19"/>
  <c r="S48"/>
  <c r="D45" i="115"/>
  <c r="B45" s="1"/>
  <c r="D33"/>
  <c r="B33" s="1"/>
  <c r="D7"/>
  <c r="B7" s="1"/>
  <c r="S45" i="128"/>
  <c r="W4"/>
  <c r="D46" i="115"/>
  <c r="B46" s="1"/>
  <c r="D49"/>
  <c r="D63"/>
  <c r="D66"/>
  <c r="W6" i="128"/>
  <c r="D5" i="115"/>
  <c r="B5" s="1"/>
  <c r="D24"/>
  <c r="B24" s="1"/>
  <c r="CF1" i="128"/>
  <c r="S37"/>
  <c r="D43" i="115"/>
  <c r="B43" s="1"/>
  <c r="D21"/>
  <c r="B21" s="1"/>
  <c r="D27"/>
  <c r="B27" s="1"/>
  <c r="D42"/>
  <c r="B42" s="1"/>
  <c r="D40"/>
  <c r="B40" s="1"/>
  <c r="D11"/>
  <c r="B11" s="1"/>
  <c r="S27" i="128"/>
  <c r="D62" i="115"/>
  <c r="S5" i="128"/>
  <c r="D14" i="115"/>
  <c r="B14" s="1"/>
  <c r="S18" i="128"/>
  <c r="S29"/>
  <c r="BE1"/>
  <c r="D23" i="115"/>
  <c r="B23" s="1"/>
  <c r="S10" i="128"/>
  <c r="D64" i="115"/>
  <c r="D52"/>
  <c r="D48"/>
  <c r="B48" s="1"/>
  <c r="D38"/>
  <c r="B38" s="1"/>
  <c r="D47"/>
  <c r="B47" s="1"/>
  <c r="D19"/>
  <c r="B19" s="1"/>
  <c r="S38" i="128"/>
  <c r="D29" i="115"/>
  <c r="B29" s="1"/>
  <c r="S25" i="128"/>
  <c r="D35" i="115"/>
  <c r="B35" s="1"/>
  <c r="S39" i="128"/>
  <c r="S22"/>
  <c r="S24"/>
  <c r="BN1"/>
  <c r="D58" i="115"/>
  <c r="S8" i="128"/>
  <c r="D32" i="115"/>
  <c r="B32" s="1"/>
  <c r="W47" i="128"/>
  <c r="S21"/>
  <c r="D30" i="115"/>
  <c r="B30" s="1"/>
  <c r="S41" i="128"/>
  <c r="D22" i="115"/>
  <c r="B22" s="1"/>
  <c r="S14" i="128"/>
  <c r="S32"/>
  <c r="S31"/>
  <c r="D50" i="115"/>
  <c r="S12" i="128"/>
  <c r="W21"/>
  <c r="W38"/>
  <c r="D41" i="115"/>
  <c r="B41" s="1"/>
  <c r="D26"/>
  <c r="B26" s="1"/>
  <c r="S33" i="128"/>
  <c r="D34" i="115"/>
  <c r="B34" s="1"/>
  <c r="AV1" i="128"/>
  <c r="D15" i="115"/>
  <c r="B15" s="1"/>
  <c r="D12"/>
  <c r="B12" s="1"/>
  <c r="D17"/>
  <c r="B17" s="1"/>
  <c r="D10"/>
  <c r="B10" s="1"/>
  <c r="D56"/>
  <c r="D31"/>
  <c r="B31" s="1"/>
  <c r="S9" i="128"/>
  <c r="W44"/>
  <c r="W48"/>
  <c r="W5"/>
  <c r="S35"/>
  <c r="D55" i="115"/>
  <c r="S17" i="128"/>
  <c r="S43"/>
  <c r="S28"/>
  <c r="W20"/>
  <c r="D6" i="115"/>
  <c r="B6" s="1"/>
  <c r="S15" i="128"/>
  <c r="D25" i="115"/>
  <c r="B25" s="1"/>
  <c r="S23" i="128"/>
  <c r="S3"/>
  <c r="D18" i="115"/>
  <c r="B18" s="1"/>
  <c r="D61"/>
  <c r="D60"/>
  <c r="D37"/>
  <c r="B37" s="1"/>
  <c r="S40" i="128"/>
  <c r="D36" i="115"/>
  <c r="B36" s="1"/>
  <c r="S7" i="128"/>
  <c r="D9" i="115"/>
  <c r="B9" s="1"/>
  <c r="S46" i="128"/>
  <c r="S34"/>
  <c r="D53" i="115"/>
  <c r="D59"/>
  <c r="D65"/>
  <c r="D54"/>
  <c r="D3"/>
  <c r="B3" s="1"/>
  <c r="W39" i="128"/>
  <c r="S36"/>
  <c r="D39" i="115"/>
  <c r="B39" s="1"/>
  <c r="D57"/>
  <c r="D44"/>
  <c r="B44" s="1"/>
  <c r="D28"/>
  <c r="B28" s="1"/>
  <c r="S13" i="128"/>
  <c r="S16"/>
  <c r="D4" i="115"/>
  <c r="B4" s="1"/>
  <c r="D20"/>
  <c r="B20" s="1"/>
  <c r="S42" i="128"/>
  <c r="W18"/>
  <c r="S26"/>
  <c r="D13" i="115"/>
  <c r="B13" s="1"/>
  <c r="D16"/>
  <c r="B16" s="1"/>
  <c r="S11" i="128"/>
  <c r="D51" i="115"/>
  <c r="D8"/>
  <c r="B8" s="1"/>
  <c r="W42" i="128"/>
  <c r="W32" l="1"/>
  <c r="W41"/>
  <c r="W13"/>
  <c r="W26"/>
  <c r="W36"/>
  <c r="W35"/>
  <c r="W14"/>
  <c r="BG34" i="115"/>
  <c r="BG16"/>
  <c r="BG6"/>
  <c r="W40" i="128"/>
  <c r="BG10" i="115"/>
  <c r="W8" i="128"/>
  <c r="W3"/>
  <c r="W16"/>
  <c r="W27"/>
  <c r="BG20" i="115"/>
  <c r="W34" i="128"/>
  <c r="BG32" i="115"/>
  <c r="W9" i="128"/>
  <c r="BG28" i="115"/>
  <c r="W17" i="128"/>
  <c r="W11"/>
  <c r="W23"/>
  <c r="W37"/>
  <c r="W28"/>
  <c r="W29"/>
  <c r="BG26" i="115"/>
  <c r="BG24"/>
  <c r="G34" i="128"/>
  <c r="G33"/>
  <c r="G26"/>
  <c r="G129"/>
  <c r="G126"/>
  <c r="G37"/>
  <c r="G5"/>
  <c r="G17"/>
  <c r="G47"/>
  <c r="G39"/>
  <c r="G45"/>
  <c r="G105"/>
  <c r="G61"/>
  <c r="G28"/>
  <c r="G46"/>
  <c r="G118"/>
  <c r="G80"/>
  <c r="G29"/>
  <c r="G30"/>
  <c r="G44"/>
  <c r="G10"/>
  <c r="G70"/>
  <c r="G103"/>
  <c r="G88"/>
  <c r="G38"/>
  <c r="G6"/>
  <c r="G65"/>
  <c r="G92"/>
  <c r="G114"/>
  <c r="G71"/>
  <c r="G59"/>
  <c r="G43"/>
  <c r="G95"/>
  <c r="G96"/>
  <c r="G104"/>
  <c r="G116"/>
  <c r="G113"/>
  <c r="G67"/>
  <c r="G57"/>
  <c r="G128"/>
  <c r="G112"/>
  <c r="G7"/>
  <c r="G24"/>
  <c r="G48"/>
  <c r="G19"/>
  <c r="G125"/>
  <c r="G9"/>
  <c r="G8"/>
  <c r="G21"/>
  <c r="G4"/>
  <c r="G78"/>
  <c r="G36"/>
  <c r="G119"/>
  <c r="G73"/>
  <c r="G27"/>
  <c r="G54"/>
  <c r="G15"/>
  <c r="G85"/>
  <c r="G64"/>
  <c r="G84"/>
  <c r="G20"/>
  <c r="G87"/>
  <c r="G60"/>
  <c r="G22"/>
  <c r="G12"/>
  <c r="G11"/>
  <c r="G31"/>
  <c r="G77"/>
  <c r="G107"/>
  <c r="G51"/>
  <c r="G130"/>
  <c r="G55"/>
  <c r="G69"/>
  <c r="G93"/>
  <c r="G16"/>
  <c r="G62"/>
  <c r="G79"/>
  <c r="G74"/>
  <c r="G75"/>
  <c r="G63"/>
  <c r="G83"/>
  <c r="G53"/>
  <c r="G58"/>
  <c r="G50"/>
  <c r="G117"/>
  <c r="G66"/>
  <c r="G25"/>
  <c r="G32"/>
  <c r="G82"/>
  <c r="G102"/>
  <c r="G49"/>
  <c r="G68"/>
  <c r="G110"/>
  <c r="G40"/>
  <c r="G100"/>
  <c r="G89"/>
  <c r="G109"/>
  <c r="G81"/>
  <c r="G52"/>
  <c r="G14"/>
  <c r="G121"/>
  <c r="G123"/>
  <c r="G76"/>
  <c r="G127"/>
  <c r="G56"/>
  <c r="G91"/>
  <c r="G99"/>
  <c r="G18"/>
  <c r="G111"/>
  <c r="G108"/>
  <c r="G42"/>
  <c r="G23"/>
  <c r="G101"/>
  <c r="G35"/>
  <c r="G94"/>
  <c r="G124"/>
  <c r="G86"/>
  <c r="G97"/>
  <c r="G90"/>
  <c r="G13"/>
  <c r="G106"/>
  <c r="G72"/>
  <c r="G122"/>
  <c r="G98"/>
  <c r="G120"/>
  <c r="G115"/>
  <c r="G41"/>
  <c r="G3"/>
  <c r="W43"/>
  <c r="AE1"/>
  <c r="W12"/>
  <c r="W24"/>
  <c r="BG14" i="115"/>
  <c r="W33" i="128"/>
  <c r="W10"/>
  <c r="W19"/>
  <c r="BG4" i="115"/>
  <c r="BG12"/>
  <c r="W22" i="128"/>
  <c r="BG22" i="115"/>
  <c r="W25" i="128"/>
  <c r="W15"/>
  <c r="BG30" i="115"/>
  <c r="W31" i="128"/>
  <c r="W45"/>
  <c r="BG18" i="115"/>
  <c r="BG8"/>
  <c r="W7" i="128"/>
  <c r="W46"/>
  <c r="BG19" i="115" l="1"/>
  <c r="BI18"/>
  <c r="BG15"/>
  <c r="BG21"/>
  <c r="BI16"/>
  <c r="BG3"/>
  <c r="BG31"/>
  <c r="BI6"/>
  <c r="BG7"/>
  <c r="BI10"/>
  <c r="BG27"/>
  <c r="BG9"/>
  <c r="BI4"/>
  <c r="BG33"/>
  <c r="BG29"/>
  <c r="BI8"/>
  <c r="BG13"/>
  <c r="BI12"/>
  <c r="BG25"/>
  <c r="BG5"/>
  <c r="BG11"/>
  <c r="BG23"/>
  <c r="BI14"/>
  <c r="BG17"/>
  <c r="BK4" l="1"/>
  <c r="BI17"/>
  <c r="BI3"/>
  <c r="BI9"/>
  <c r="H46" i="128"/>
  <c r="H54"/>
  <c r="H118"/>
  <c r="H87"/>
  <c r="H80"/>
  <c r="H30"/>
  <c r="H105"/>
  <c r="H95"/>
  <c r="H83"/>
  <c r="H44"/>
  <c r="H107"/>
  <c r="H112"/>
  <c r="H130"/>
  <c r="H28"/>
  <c r="H38"/>
  <c r="H129"/>
  <c r="H126"/>
  <c r="H9"/>
  <c r="H90"/>
  <c r="H17"/>
  <c r="H47"/>
  <c r="H125"/>
  <c r="H36"/>
  <c r="H45"/>
  <c r="H34"/>
  <c r="H26"/>
  <c r="H70"/>
  <c r="H22"/>
  <c r="H68"/>
  <c r="H10"/>
  <c r="H33"/>
  <c r="H65"/>
  <c r="H20"/>
  <c r="H92"/>
  <c r="H5"/>
  <c r="H39"/>
  <c r="H96"/>
  <c r="H104"/>
  <c r="H40"/>
  <c r="H21"/>
  <c r="H12"/>
  <c r="H27"/>
  <c r="H4"/>
  <c r="H78"/>
  <c r="H67"/>
  <c r="H91"/>
  <c r="H85"/>
  <c r="H59"/>
  <c r="H6"/>
  <c r="H32"/>
  <c r="H15"/>
  <c r="H57"/>
  <c r="H60"/>
  <c r="H116"/>
  <c r="H51"/>
  <c r="H73"/>
  <c r="H8"/>
  <c r="H7"/>
  <c r="H24"/>
  <c r="H48"/>
  <c r="H113"/>
  <c r="H11"/>
  <c r="H119"/>
  <c r="H31"/>
  <c r="H114"/>
  <c r="H71"/>
  <c r="H19"/>
  <c r="H63"/>
  <c r="H37"/>
  <c r="H56"/>
  <c r="H64"/>
  <c r="H88"/>
  <c r="H99"/>
  <c r="H108"/>
  <c r="H98"/>
  <c r="H16"/>
  <c r="H43"/>
  <c r="H117"/>
  <c r="H42"/>
  <c r="H93"/>
  <c r="H18"/>
  <c r="H62"/>
  <c r="H75"/>
  <c r="H97"/>
  <c r="H84"/>
  <c r="H77"/>
  <c r="H111"/>
  <c r="H41"/>
  <c r="H106"/>
  <c r="H53"/>
  <c r="H25"/>
  <c r="H58"/>
  <c r="H49"/>
  <c r="H14"/>
  <c r="H55"/>
  <c r="H66"/>
  <c r="H110"/>
  <c r="H82"/>
  <c r="H109"/>
  <c r="H103"/>
  <c r="H89"/>
  <c r="H128"/>
  <c r="H127"/>
  <c r="H100"/>
  <c r="H102"/>
  <c r="H76"/>
  <c r="H61"/>
  <c r="H120"/>
  <c r="H86"/>
  <c r="H81"/>
  <c r="H69"/>
  <c r="H23"/>
  <c r="H35"/>
  <c r="H94"/>
  <c r="H50"/>
  <c r="H74"/>
  <c r="H29"/>
  <c r="H72"/>
  <c r="H124"/>
  <c r="H123"/>
  <c r="H101"/>
  <c r="H121"/>
  <c r="H122"/>
  <c r="H13"/>
  <c r="H52"/>
  <c r="H79"/>
  <c r="H115"/>
  <c r="H3"/>
  <c r="AT10" i="115"/>
  <c r="BI13"/>
  <c r="BK8"/>
  <c r="AT16"/>
  <c r="BI7"/>
  <c r="BK6"/>
  <c r="BI15"/>
  <c r="BK10"/>
  <c r="BI11"/>
  <c r="AT8"/>
  <c r="AT4"/>
  <c r="AT12"/>
  <c r="AT14"/>
  <c r="BI5"/>
  <c r="AT6"/>
  <c r="AT18"/>
  <c r="AT5" l="1"/>
  <c r="AT15"/>
  <c r="AV6"/>
  <c r="AT9"/>
  <c r="AT13"/>
  <c r="AV8"/>
  <c r="BK9"/>
  <c r="BM4"/>
  <c r="BM6"/>
  <c r="BK7"/>
  <c r="AT3"/>
  <c r="AT11"/>
  <c r="AV10"/>
  <c r="AT17"/>
  <c r="AV4"/>
  <c r="BK5"/>
  <c r="AT7"/>
  <c r="BK3"/>
  <c r="AI10" l="1"/>
  <c r="AI8"/>
  <c r="AV3"/>
  <c r="I63" i="128"/>
  <c r="I31"/>
  <c r="I64"/>
  <c r="I88"/>
  <c r="I34"/>
  <c r="I38"/>
  <c r="I33"/>
  <c r="I26"/>
  <c r="I87"/>
  <c r="I47"/>
  <c r="I45"/>
  <c r="I10"/>
  <c r="I125"/>
  <c r="I70"/>
  <c r="I56"/>
  <c r="I80"/>
  <c r="I83"/>
  <c r="I129"/>
  <c r="I5"/>
  <c r="I39"/>
  <c r="I46"/>
  <c r="I30"/>
  <c r="I9"/>
  <c r="I118"/>
  <c r="I57"/>
  <c r="I105"/>
  <c r="I28"/>
  <c r="I36"/>
  <c r="I17"/>
  <c r="I68"/>
  <c r="I116"/>
  <c r="I11"/>
  <c r="I92"/>
  <c r="I119"/>
  <c r="I71"/>
  <c r="I24"/>
  <c r="I12"/>
  <c r="I113"/>
  <c r="I67"/>
  <c r="I114"/>
  <c r="I85"/>
  <c r="I22"/>
  <c r="I128"/>
  <c r="I21"/>
  <c r="I84"/>
  <c r="I78"/>
  <c r="I60"/>
  <c r="I27"/>
  <c r="I4"/>
  <c r="I6"/>
  <c r="I65"/>
  <c r="I54"/>
  <c r="I15"/>
  <c r="I91"/>
  <c r="I73"/>
  <c r="I8"/>
  <c r="I59"/>
  <c r="I7"/>
  <c r="I32"/>
  <c r="I103"/>
  <c r="I90"/>
  <c r="I61"/>
  <c r="I44"/>
  <c r="I127"/>
  <c r="I104"/>
  <c r="I107"/>
  <c r="I42"/>
  <c r="I18"/>
  <c r="I101"/>
  <c r="I58"/>
  <c r="I126"/>
  <c r="I25"/>
  <c r="I41"/>
  <c r="I122"/>
  <c r="I48"/>
  <c r="I43"/>
  <c r="I23"/>
  <c r="I35"/>
  <c r="I94"/>
  <c r="I82"/>
  <c r="I16"/>
  <c r="I120"/>
  <c r="I86"/>
  <c r="I19"/>
  <c r="I96"/>
  <c r="I117"/>
  <c r="I108"/>
  <c r="I53"/>
  <c r="I66"/>
  <c r="I50"/>
  <c r="I102"/>
  <c r="I62"/>
  <c r="I75"/>
  <c r="I106"/>
  <c r="I97"/>
  <c r="I37"/>
  <c r="I110"/>
  <c r="I40"/>
  <c r="I130"/>
  <c r="I100"/>
  <c r="I77"/>
  <c r="I112"/>
  <c r="I55"/>
  <c r="I14"/>
  <c r="I29"/>
  <c r="I99"/>
  <c r="I111"/>
  <c r="I52"/>
  <c r="I93"/>
  <c r="I109"/>
  <c r="I95"/>
  <c r="I69"/>
  <c r="I98"/>
  <c r="I76"/>
  <c r="I79"/>
  <c r="I72"/>
  <c r="I115"/>
  <c r="I124"/>
  <c r="I20"/>
  <c r="I51"/>
  <c r="I121"/>
  <c r="I89"/>
  <c r="I74"/>
  <c r="I13"/>
  <c r="I81"/>
  <c r="I49"/>
  <c r="I123"/>
  <c r="I3"/>
  <c r="AX4" i="115"/>
  <c r="AV9"/>
  <c r="AX6"/>
  <c r="AV7"/>
  <c r="BM5"/>
  <c r="BO4"/>
  <c r="BO5"/>
  <c r="BM3"/>
  <c r="AI6"/>
  <c r="AV5"/>
  <c r="AI4"/>
  <c r="BO3" l="1"/>
  <c r="BO6"/>
  <c r="AX3"/>
  <c r="AZ5"/>
  <c r="AZ4"/>
  <c r="AX5"/>
  <c r="AI9"/>
  <c r="AK4"/>
  <c r="AK6"/>
  <c r="AI7"/>
  <c r="AI5"/>
  <c r="AI3"/>
  <c r="W6" l="1"/>
  <c r="AZ6"/>
  <c r="J38" i="128"/>
  <c r="J30"/>
  <c r="J32"/>
  <c r="J103"/>
  <c r="J56"/>
  <c r="J10"/>
  <c r="J129"/>
  <c r="J126"/>
  <c r="J63"/>
  <c r="J54"/>
  <c r="J39"/>
  <c r="J61"/>
  <c r="J117"/>
  <c r="J33"/>
  <c r="J26"/>
  <c r="J37"/>
  <c r="J105"/>
  <c r="J112"/>
  <c r="J46"/>
  <c r="J90"/>
  <c r="J17"/>
  <c r="J47"/>
  <c r="J80"/>
  <c r="J28"/>
  <c r="J125"/>
  <c r="J113"/>
  <c r="J36"/>
  <c r="J5"/>
  <c r="J45"/>
  <c r="J8"/>
  <c r="J128"/>
  <c r="J40"/>
  <c r="J34"/>
  <c r="J9"/>
  <c r="J70"/>
  <c r="J114"/>
  <c r="J59"/>
  <c r="J95"/>
  <c r="J15"/>
  <c r="J57"/>
  <c r="J60"/>
  <c r="J22"/>
  <c r="J43"/>
  <c r="J48"/>
  <c r="J27"/>
  <c r="J65"/>
  <c r="J92"/>
  <c r="J91"/>
  <c r="J96"/>
  <c r="J24"/>
  <c r="J19"/>
  <c r="J6"/>
  <c r="J11"/>
  <c r="J20"/>
  <c r="J119"/>
  <c r="J31"/>
  <c r="J71"/>
  <c r="J21"/>
  <c r="J12"/>
  <c r="J67"/>
  <c r="J64"/>
  <c r="J84"/>
  <c r="J78"/>
  <c r="J118"/>
  <c r="J87"/>
  <c r="J73"/>
  <c r="J110"/>
  <c r="J69"/>
  <c r="J29"/>
  <c r="J7"/>
  <c r="J88"/>
  <c r="J23"/>
  <c r="J25"/>
  <c r="J120"/>
  <c r="J108"/>
  <c r="J53"/>
  <c r="J98"/>
  <c r="J58"/>
  <c r="J86"/>
  <c r="J83"/>
  <c r="J44"/>
  <c r="J42"/>
  <c r="J101"/>
  <c r="J100"/>
  <c r="J62"/>
  <c r="J75"/>
  <c r="J55"/>
  <c r="J82"/>
  <c r="J111"/>
  <c r="J16"/>
  <c r="J41"/>
  <c r="J50"/>
  <c r="J85"/>
  <c r="J68"/>
  <c r="J77"/>
  <c r="J127"/>
  <c r="J4"/>
  <c r="J130"/>
  <c r="J66"/>
  <c r="J76"/>
  <c r="J81"/>
  <c r="J89"/>
  <c r="J13"/>
  <c r="J97"/>
  <c r="J52"/>
  <c r="J109"/>
  <c r="J102"/>
  <c r="J51"/>
  <c r="J104"/>
  <c r="J116"/>
  <c r="J14"/>
  <c r="J121"/>
  <c r="J74"/>
  <c r="J123"/>
  <c r="J115"/>
  <c r="J18"/>
  <c r="J72"/>
  <c r="J99"/>
  <c r="J107"/>
  <c r="J124"/>
  <c r="J106"/>
  <c r="J122"/>
  <c r="J49"/>
  <c r="J93"/>
  <c r="J94"/>
  <c r="J35"/>
  <c r="J79"/>
  <c r="J3"/>
  <c r="AK3" i="115"/>
  <c r="W4"/>
  <c r="AZ3"/>
  <c r="AK5"/>
  <c r="AO4" l="1"/>
  <c r="AM3"/>
  <c r="W3"/>
  <c r="AM4"/>
  <c r="AO3"/>
  <c r="AQ6"/>
  <c r="AM6"/>
  <c r="S7"/>
  <c r="I7" s="1"/>
  <c r="S9"/>
  <c r="I9" s="1"/>
  <c r="AQ5"/>
  <c r="AM5"/>
  <c r="W5"/>
  <c r="K10" i="128" l="1"/>
  <c r="K84"/>
  <c r="K37"/>
  <c r="K5"/>
  <c r="K56"/>
  <c r="K90"/>
  <c r="K17"/>
  <c r="K64"/>
  <c r="K88"/>
  <c r="K63"/>
  <c r="K103"/>
  <c r="K39"/>
  <c r="K45"/>
  <c r="K68"/>
  <c r="K95"/>
  <c r="K110"/>
  <c r="K99"/>
  <c r="K117"/>
  <c r="K130"/>
  <c r="K28"/>
  <c r="K34"/>
  <c r="K38"/>
  <c r="K30"/>
  <c r="K9"/>
  <c r="K118"/>
  <c r="K105"/>
  <c r="K61"/>
  <c r="K33"/>
  <c r="K129"/>
  <c r="K47"/>
  <c r="K83"/>
  <c r="K46"/>
  <c r="K26"/>
  <c r="K125"/>
  <c r="K71"/>
  <c r="K80"/>
  <c r="K8"/>
  <c r="K22"/>
  <c r="K43"/>
  <c r="K6"/>
  <c r="K113"/>
  <c r="K36"/>
  <c r="K20"/>
  <c r="K73"/>
  <c r="K19"/>
  <c r="K70"/>
  <c r="K77"/>
  <c r="K40"/>
  <c r="K7"/>
  <c r="K48"/>
  <c r="K12"/>
  <c r="K4"/>
  <c r="K65"/>
  <c r="K67"/>
  <c r="K114"/>
  <c r="K91"/>
  <c r="K59"/>
  <c r="K32"/>
  <c r="K92"/>
  <c r="K57"/>
  <c r="K24"/>
  <c r="K21"/>
  <c r="K126"/>
  <c r="K85"/>
  <c r="K15"/>
  <c r="K60"/>
  <c r="K69"/>
  <c r="K52"/>
  <c r="K104"/>
  <c r="K116"/>
  <c r="K120"/>
  <c r="K86"/>
  <c r="K115"/>
  <c r="K72"/>
  <c r="K119"/>
  <c r="K96"/>
  <c r="K44"/>
  <c r="K108"/>
  <c r="K98"/>
  <c r="K16"/>
  <c r="K25"/>
  <c r="K101"/>
  <c r="K41"/>
  <c r="K74"/>
  <c r="K35"/>
  <c r="K53"/>
  <c r="K23"/>
  <c r="K58"/>
  <c r="K97"/>
  <c r="K112"/>
  <c r="K66"/>
  <c r="K76"/>
  <c r="K75"/>
  <c r="K27"/>
  <c r="K31"/>
  <c r="K82"/>
  <c r="K11"/>
  <c r="K54"/>
  <c r="K87"/>
  <c r="K111"/>
  <c r="K102"/>
  <c r="K49"/>
  <c r="K128"/>
  <c r="K100"/>
  <c r="K29"/>
  <c r="K55"/>
  <c r="K107"/>
  <c r="K51"/>
  <c r="K93"/>
  <c r="K18"/>
  <c r="K122"/>
  <c r="K123"/>
  <c r="K78"/>
  <c r="K79"/>
  <c r="K14"/>
  <c r="K94"/>
  <c r="K50"/>
  <c r="K121"/>
  <c r="K13"/>
  <c r="K124"/>
  <c r="K127"/>
  <c r="K106"/>
  <c r="K81"/>
  <c r="K42"/>
  <c r="K109"/>
  <c r="K62"/>
  <c r="K89"/>
  <c r="K3"/>
  <c r="Y6" i="115"/>
  <c r="Y3"/>
  <c r="AA4"/>
  <c r="AA3"/>
  <c r="Y4"/>
  <c r="S10"/>
  <c r="I10" s="1"/>
  <c r="P5"/>
  <c r="I5" s="1"/>
  <c r="S8"/>
  <c r="I8" s="1"/>
  <c r="Y5"/>
  <c r="AA6" l="1"/>
  <c r="AC6"/>
  <c r="L4"/>
  <c r="N3"/>
  <c r="I3" s="1"/>
  <c r="AC5"/>
  <c r="AA5"/>
  <c r="L3"/>
  <c r="N4"/>
  <c r="I4" s="1"/>
  <c r="P6"/>
  <c r="I6" s="1"/>
  <c r="F28" i="128" l="1"/>
  <c r="E28" s="1"/>
  <c r="F84"/>
  <c r="F90"/>
  <c r="F31"/>
  <c r="E31" s="1"/>
  <c r="F103"/>
  <c r="F110"/>
  <c r="F99"/>
  <c r="F34"/>
  <c r="E34" s="1"/>
  <c r="F46"/>
  <c r="E46" s="1"/>
  <c r="F36"/>
  <c r="E36" s="1"/>
  <c r="F118"/>
  <c r="F87"/>
  <c r="F5"/>
  <c r="E5" s="1"/>
  <c r="F61"/>
  <c r="F88"/>
  <c r="F29"/>
  <c r="E29" s="1"/>
  <c r="F107"/>
  <c r="F33"/>
  <c r="E33" s="1"/>
  <c r="F26"/>
  <c r="E26" s="1"/>
  <c r="F126"/>
  <c r="F63"/>
  <c r="F37"/>
  <c r="E37" s="1"/>
  <c r="F56"/>
  <c r="F10"/>
  <c r="E10" s="1"/>
  <c r="F17"/>
  <c r="E17" s="1"/>
  <c r="F80"/>
  <c r="F39"/>
  <c r="E39" s="1"/>
  <c r="F38"/>
  <c r="E38" s="1"/>
  <c r="F30"/>
  <c r="E30" s="1"/>
  <c r="F129"/>
  <c r="F6"/>
  <c r="E6" s="1"/>
  <c r="F47"/>
  <c r="E47" s="1"/>
  <c r="F45"/>
  <c r="E45" s="1"/>
  <c r="F105"/>
  <c r="F83"/>
  <c r="F65"/>
  <c r="F70"/>
  <c r="F114"/>
  <c r="F7"/>
  <c r="E7" s="1"/>
  <c r="F125"/>
  <c r="F11"/>
  <c r="E11" s="1"/>
  <c r="F9"/>
  <c r="E9" s="1"/>
  <c r="F20"/>
  <c r="E20" s="1"/>
  <c r="F71"/>
  <c r="F8"/>
  <c r="E8" s="1"/>
  <c r="F59"/>
  <c r="F43"/>
  <c r="E43" s="1"/>
  <c r="F68"/>
  <c r="F69"/>
  <c r="F104"/>
  <c r="F113"/>
  <c r="F32"/>
  <c r="E32" s="1"/>
  <c r="F92"/>
  <c r="F57"/>
  <c r="F22"/>
  <c r="E22" s="1"/>
  <c r="F19"/>
  <c r="E19" s="1"/>
  <c r="F78"/>
  <c r="F85"/>
  <c r="F48"/>
  <c r="E48" s="1"/>
  <c r="F27"/>
  <c r="E27" s="1"/>
  <c r="F4"/>
  <c r="E4" s="1"/>
  <c r="F54"/>
  <c r="F119"/>
  <c r="F15"/>
  <c r="E15" s="1"/>
  <c r="F91"/>
  <c r="F60"/>
  <c r="F117"/>
  <c r="F64"/>
  <c r="F95"/>
  <c r="F116"/>
  <c r="F93"/>
  <c r="F86"/>
  <c r="F24"/>
  <c r="E24" s="1"/>
  <c r="F67"/>
  <c r="F42"/>
  <c r="E42" s="1"/>
  <c r="F18"/>
  <c r="E18" s="1"/>
  <c r="F23"/>
  <c r="E23" s="1"/>
  <c r="F101"/>
  <c r="F35"/>
  <c r="E35" s="1"/>
  <c r="F94"/>
  <c r="F124"/>
  <c r="F62"/>
  <c r="F120"/>
  <c r="F72"/>
  <c r="F41"/>
  <c r="E41" s="1"/>
  <c r="F21"/>
  <c r="E21" s="1"/>
  <c r="F96"/>
  <c r="F108"/>
  <c r="F98"/>
  <c r="F58"/>
  <c r="F44"/>
  <c r="E44" s="1"/>
  <c r="F16"/>
  <c r="E16" s="1"/>
  <c r="F25"/>
  <c r="E25" s="1"/>
  <c r="F12"/>
  <c r="E12" s="1"/>
  <c r="F77"/>
  <c r="F112"/>
  <c r="F53"/>
  <c r="F111"/>
  <c r="F102"/>
  <c r="F40"/>
  <c r="E40" s="1"/>
  <c r="F127"/>
  <c r="F100"/>
  <c r="F75"/>
  <c r="F50"/>
  <c r="F106"/>
  <c r="F81"/>
  <c r="F51"/>
  <c r="F130"/>
  <c r="F55"/>
  <c r="F82"/>
  <c r="F66"/>
  <c r="F73"/>
  <c r="F52"/>
  <c r="F109"/>
  <c r="F89"/>
  <c r="F115"/>
  <c r="F13"/>
  <c r="E13" s="1"/>
  <c r="F14"/>
  <c r="E14" s="1"/>
  <c r="F79"/>
  <c r="F97"/>
  <c r="F128"/>
  <c r="F74"/>
  <c r="F121"/>
  <c r="F49"/>
  <c r="F76"/>
  <c r="F123"/>
  <c r="F122"/>
  <c r="F3"/>
  <c r="E3" s="1"/>
  <c r="A185" i="61" l="1"/>
  <c r="A165"/>
  <c r="A93"/>
  <c r="A25"/>
  <c r="A173"/>
  <c r="A177"/>
  <c r="A5"/>
  <c r="A57"/>
  <c r="A69"/>
  <c r="A181"/>
  <c r="A129"/>
  <c r="A169"/>
  <c r="A133"/>
  <c r="A81"/>
  <c r="A73"/>
  <c r="A17"/>
  <c r="A97"/>
  <c r="A49"/>
  <c r="A45"/>
  <c r="A29"/>
  <c r="A125"/>
  <c r="A85"/>
  <c r="A37"/>
  <c r="A113"/>
  <c r="A65"/>
  <c r="A53"/>
  <c r="A121"/>
  <c r="A145"/>
  <c r="A109"/>
  <c r="A117"/>
  <c r="A141"/>
  <c r="A161"/>
  <c r="A21"/>
  <c r="A149"/>
  <c r="A153"/>
  <c r="A77"/>
  <c r="A41"/>
  <c r="A157"/>
  <c r="A89"/>
  <c r="A9"/>
  <c r="A61"/>
  <c r="A13"/>
  <c r="A105"/>
  <c r="A137"/>
  <c r="A101"/>
  <c r="A33"/>
  <c r="G101" l="1"/>
  <c r="I101"/>
  <c r="H101"/>
  <c r="I21"/>
  <c r="G21"/>
  <c r="H21"/>
  <c r="G121"/>
  <c r="I121"/>
  <c r="H121"/>
  <c r="I169"/>
  <c r="G169"/>
  <c r="H169"/>
  <c r="H113"/>
  <c r="G113"/>
  <c r="I113"/>
  <c r="G69"/>
  <c r="H69"/>
  <c r="I69"/>
  <c r="I177"/>
  <c r="G177"/>
  <c r="H177"/>
  <c r="I93"/>
  <c r="H93"/>
  <c r="G93"/>
  <c r="G117"/>
  <c r="I117"/>
  <c r="H117"/>
  <c r="H77"/>
  <c r="I77"/>
  <c r="G77"/>
  <c r="G73"/>
  <c r="H73"/>
  <c r="I73"/>
  <c r="I13"/>
  <c r="G13"/>
  <c r="H13"/>
  <c r="H153"/>
  <c r="I153"/>
  <c r="G153"/>
  <c r="H37"/>
  <c r="I37"/>
  <c r="G37"/>
  <c r="G97"/>
  <c r="I97"/>
  <c r="H97"/>
  <c r="I81"/>
  <c r="H81"/>
  <c r="G81"/>
  <c r="I129"/>
  <c r="G129"/>
  <c r="H129"/>
  <c r="I165"/>
  <c r="G165"/>
  <c r="H165"/>
  <c r="H125"/>
  <c r="I125"/>
  <c r="G125"/>
  <c r="G89"/>
  <c r="I89"/>
  <c r="H89"/>
  <c r="H61"/>
  <c r="G61"/>
  <c r="I61"/>
  <c r="I109"/>
  <c r="G109"/>
  <c r="H109"/>
  <c r="H53"/>
  <c r="I53"/>
  <c r="G53"/>
  <c r="I57"/>
  <c r="G57"/>
  <c r="H57"/>
  <c r="G173"/>
  <c r="I173"/>
  <c r="H173"/>
  <c r="I161"/>
  <c r="G161"/>
  <c r="H161"/>
  <c r="G29"/>
  <c r="H29"/>
  <c r="I29"/>
  <c r="G41"/>
  <c r="I41"/>
  <c r="H41"/>
  <c r="H137"/>
  <c r="I137"/>
  <c r="G137"/>
  <c r="I9"/>
  <c r="G9"/>
  <c r="H9"/>
  <c r="G181"/>
  <c r="H181"/>
  <c r="I181"/>
  <c r="I49"/>
  <c r="H49"/>
  <c r="G49"/>
  <c r="I157"/>
  <c r="G157"/>
  <c r="H157"/>
  <c r="H145"/>
  <c r="I145"/>
  <c r="G145"/>
  <c r="H105"/>
  <c r="I105"/>
  <c r="G105"/>
  <c r="I149"/>
  <c r="H149"/>
  <c r="G149"/>
  <c r="I141"/>
  <c r="G141"/>
  <c r="H141"/>
  <c r="H65"/>
  <c r="I65"/>
  <c r="G65"/>
  <c r="H45"/>
  <c r="G45"/>
  <c r="I45"/>
  <c r="G17"/>
  <c r="H17"/>
  <c r="I17"/>
  <c r="I133"/>
  <c r="H133"/>
  <c r="G133"/>
  <c r="I5"/>
  <c r="G5"/>
  <c r="H5"/>
  <c r="H25"/>
  <c r="I25"/>
  <c r="G25"/>
  <c r="G185"/>
  <c r="I185"/>
  <c r="H185"/>
  <c r="I33"/>
  <c r="H33"/>
  <c r="G33"/>
  <c r="G85"/>
  <c r="H85"/>
  <c r="I85"/>
  <c r="A104" i="120" l="1"/>
  <c r="A5" i="118"/>
  <c r="A56" i="120"/>
  <c r="A61"/>
  <c r="A76"/>
  <c r="A9" i="118"/>
  <c r="A8"/>
  <c r="A109" i="120"/>
  <c r="A72"/>
  <c r="A4" i="118"/>
  <c r="A53" i="120"/>
  <c r="A5"/>
  <c r="A128"/>
  <c r="A117"/>
  <c r="A64"/>
  <c r="A112"/>
  <c r="A101"/>
  <c r="A37"/>
  <c r="A120"/>
  <c r="A32"/>
  <c r="A96"/>
  <c r="A13"/>
  <c r="A16"/>
  <c r="A48"/>
  <c r="A21"/>
  <c r="A80"/>
  <c r="A85"/>
  <c r="A69"/>
  <c r="A45"/>
  <c r="A4" i="55"/>
  <c r="A93" i="120"/>
  <c r="A5" i="55"/>
  <c r="A29" i="120"/>
  <c r="A40"/>
  <c r="A88"/>
  <c r="A8"/>
  <c r="A24"/>
  <c r="A125"/>
  <c r="A28" i="110" l="1"/>
  <c r="A16" i="119"/>
  <c r="A9" i="110"/>
  <c r="A5" i="119"/>
  <c r="A4" i="110"/>
  <c r="A4" i="119"/>
  <c r="A25" i="110"/>
  <c r="A13" i="119"/>
  <c r="A20" i="110"/>
  <c r="A12" i="119"/>
  <c r="A12" i="110"/>
  <c r="A8" i="119"/>
  <c r="A33" i="110"/>
  <c r="A17" i="119"/>
  <c r="A17" i="110"/>
  <c r="A9" i="119"/>
  <c r="A16" i="110"/>
  <c r="A9" i="56"/>
  <c r="A29" i="110"/>
  <c r="A16" i="56"/>
  <c r="A32" i="110"/>
  <c r="A17" i="56"/>
  <c r="A13" i="110"/>
  <c r="A8" i="56"/>
  <c r="A8" i="110"/>
  <c r="A5" i="56"/>
  <c r="A24" i="110"/>
  <c r="A13" i="56"/>
  <c r="A21" i="110"/>
  <c r="A12" i="56"/>
  <c r="A5" i="110"/>
  <c r="A4" i="56"/>
  <c r="A92" i="120"/>
  <c r="A48" i="109"/>
  <c r="A121" i="120"/>
  <c r="A61" i="109"/>
  <c r="A100" i="120"/>
  <c r="A52" i="109"/>
  <c r="A41" i="120"/>
  <c r="A21" i="109"/>
  <c r="A9" i="120"/>
  <c r="A5" i="109"/>
  <c r="A52" i="120"/>
  <c r="A28" i="109"/>
  <c r="A113" i="120"/>
  <c r="A57" i="109"/>
  <c r="A116" i="120"/>
  <c r="A60" i="109"/>
  <c r="A12" i="120"/>
  <c r="A8" i="109"/>
  <c r="A49" i="120"/>
  <c r="A25" i="109"/>
  <c r="A33" i="120"/>
  <c r="A17" i="109"/>
  <c r="A44" i="120"/>
  <c r="A24" i="109"/>
  <c r="A4" i="120"/>
  <c r="A4" i="109"/>
  <c r="A97" i="120"/>
  <c r="A49" i="109"/>
  <c r="A68" i="120"/>
  <c r="A36" i="109"/>
  <c r="A89" i="120"/>
  <c r="A45" i="109"/>
  <c r="A25" i="120"/>
  <c r="A13" i="109"/>
  <c r="A77" i="120"/>
  <c r="A40" i="109"/>
  <c r="A124" i="120"/>
  <c r="A64" i="109"/>
  <c r="A28" i="120"/>
  <c r="A16" i="109"/>
  <c r="A36" i="120"/>
  <c r="A20" i="109"/>
  <c r="A20" i="120"/>
  <c r="A12" i="109"/>
  <c r="A108" i="120"/>
  <c r="A56" i="109"/>
  <c r="A57" i="120"/>
  <c r="A29" i="109"/>
  <c r="A84" i="120"/>
  <c r="A44" i="109"/>
  <c r="A81" i="120"/>
  <c r="A41" i="109"/>
  <c r="A17" i="120"/>
  <c r="A9" i="109"/>
  <c r="A60" i="120"/>
  <c r="A32" i="109"/>
  <c r="A73" i="120"/>
  <c r="A37" i="109"/>
  <c r="A129" i="120"/>
  <c r="A65" i="109"/>
  <c r="A105" i="120"/>
  <c r="A53" i="109"/>
  <c r="A65" i="120"/>
  <c r="A33" i="109"/>
  <c r="D4" i="120" l="1"/>
  <c r="D81"/>
  <c r="D84"/>
  <c r="D121"/>
  <c r="D40"/>
  <c r="D72"/>
  <c r="D108"/>
  <c r="D33"/>
  <c r="D113"/>
  <c r="D41"/>
  <c r="D8"/>
  <c r="D92"/>
  <c r="D12"/>
  <c r="D44"/>
  <c r="D20"/>
  <c r="D93"/>
  <c r="D29"/>
  <c r="D77"/>
  <c r="D24"/>
  <c r="D89"/>
  <c r="D36"/>
  <c r="D124"/>
  <c r="D88"/>
  <c r="D97"/>
  <c r="D129"/>
  <c r="D105"/>
  <c r="D109"/>
  <c r="D100"/>
  <c r="D125"/>
  <c r="D17"/>
  <c r="D65"/>
  <c r="D60"/>
  <c r="D116"/>
  <c r="D52"/>
  <c r="D9"/>
  <c r="D25"/>
  <c r="D104"/>
  <c r="D57"/>
  <c r="D73"/>
  <c r="D56"/>
  <c r="D61"/>
  <c r="D76"/>
  <c r="D49"/>
  <c r="D28"/>
  <c r="D68"/>
  <c r="D45"/>
  <c r="D49" i="109" l="1"/>
  <c r="D21"/>
  <c r="D29"/>
  <c r="D65"/>
  <c r="D53"/>
  <c r="D61"/>
  <c r="D41"/>
  <c r="D9"/>
  <c r="D57"/>
  <c r="D25"/>
  <c r="D45"/>
  <c r="D13"/>
  <c r="D37"/>
  <c r="D17"/>
  <c r="D33"/>
  <c r="D5"/>
  <c r="E67" i="120"/>
  <c r="H70"/>
  <c r="H30"/>
  <c r="E27"/>
  <c r="H47"/>
  <c r="E47"/>
  <c r="H78"/>
  <c r="E75"/>
  <c r="E55"/>
  <c r="H55"/>
  <c r="E103"/>
  <c r="H103"/>
  <c r="H54"/>
  <c r="E51"/>
  <c r="H118"/>
  <c r="E115"/>
  <c r="H62"/>
  <c r="E59"/>
  <c r="H63"/>
  <c r="E63"/>
  <c r="H15"/>
  <c r="E15"/>
  <c r="H102"/>
  <c r="E99"/>
  <c r="H127"/>
  <c r="E127"/>
  <c r="H95"/>
  <c r="E95"/>
  <c r="E87"/>
  <c r="H87"/>
  <c r="H126"/>
  <c r="E123"/>
  <c r="H38"/>
  <c r="E35"/>
  <c r="E23"/>
  <c r="H23"/>
  <c r="H22"/>
  <c r="E19"/>
  <c r="H46"/>
  <c r="E43"/>
  <c r="H14"/>
  <c r="E11"/>
  <c r="H94"/>
  <c r="E91"/>
  <c r="E7"/>
  <c r="H7"/>
  <c r="H111"/>
  <c r="E111"/>
  <c r="H31"/>
  <c r="E31"/>
  <c r="H110"/>
  <c r="E107"/>
  <c r="E71"/>
  <c r="H71"/>
  <c r="E39"/>
  <c r="H39"/>
  <c r="H119"/>
  <c r="E119"/>
  <c r="H86"/>
  <c r="E83"/>
  <c r="H79"/>
  <c r="E79"/>
  <c r="E3"/>
  <c r="H6"/>
  <c r="D24" i="109" l="1"/>
  <c r="D36"/>
  <c r="D56"/>
  <c r="D44"/>
  <c r="D64"/>
  <c r="D52"/>
  <c r="D16"/>
  <c r="D20"/>
  <c r="D40"/>
  <c r="D60"/>
  <c r="D12"/>
  <c r="D48"/>
  <c r="D32"/>
  <c r="D4"/>
  <c r="D28"/>
  <c r="D8"/>
  <c r="L90" i="120"/>
  <c r="I85"/>
  <c r="L107"/>
  <c r="I109"/>
  <c r="I93"/>
  <c r="L91"/>
  <c r="I13"/>
  <c r="L11"/>
  <c r="I45"/>
  <c r="L43"/>
  <c r="L26"/>
  <c r="I21"/>
  <c r="L42"/>
  <c r="I37"/>
  <c r="L123"/>
  <c r="I125"/>
  <c r="L106"/>
  <c r="I101"/>
  <c r="I61"/>
  <c r="L59"/>
  <c r="L122"/>
  <c r="I117"/>
  <c r="L58"/>
  <c r="I53"/>
  <c r="I77"/>
  <c r="L75"/>
  <c r="I29"/>
  <c r="L27"/>
  <c r="L10"/>
  <c r="I5"/>
  <c r="L74"/>
  <c r="I69"/>
  <c r="D29" i="110" l="1"/>
  <c r="D5"/>
  <c r="D17"/>
  <c r="D13"/>
  <c r="D25"/>
  <c r="D33"/>
  <c r="D21"/>
  <c r="D9"/>
  <c r="E7" i="109"/>
  <c r="H7"/>
  <c r="E27"/>
  <c r="H30"/>
  <c r="E3"/>
  <c r="H6"/>
  <c r="E31"/>
  <c r="H31"/>
  <c r="H47"/>
  <c r="E47"/>
  <c r="E11"/>
  <c r="H14"/>
  <c r="H62"/>
  <c r="E59"/>
  <c r="E39"/>
  <c r="H39"/>
  <c r="E19"/>
  <c r="H22"/>
  <c r="H15"/>
  <c r="E15"/>
  <c r="H54"/>
  <c r="E51"/>
  <c r="E63"/>
  <c r="H63"/>
  <c r="E43"/>
  <c r="H46"/>
  <c r="H55"/>
  <c r="E55"/>
  <c r="H38"/>
  <c r="E35"/>
  <c r="H23"/>
  <c r="E23"/>
  <c r="P82" i="120"/>
  <c r="M73"/>
  <c r="P18"/>
  <c r="M9"/>
  <c r="M57"/>
  <c r="P51"/>
  <c r="M121"/>
  <c r="P115"/>
  <c r="M105"/>
  <c r="P114"/>
  <c r="P50"/>
  <c r="M41"/>
  <c r="M25"/>
  <c r="P19"/>
  <c r="M89"/>
  <c r="P83"/>
  <c r="D4" i="56" l="1"/>
  <c r="D4" i="110"/>
  <c r="D16" i="56"/>
  <c r="D28" i="110"/>
  <c r="D8" i="56"/>
  <c r="D12" i="110"/>
  <c r="D17" i="56"/>
  <c r="D32" i="110"/>
  <c r="D5" i="56"/>
  <c r="D8" i="110"/>
  <c r="D13" i="56"/>
  <c r="D24" i="110"/>
  <c r="D9" i="56"/>
  <c r="D16" i="110"/>
  <c r="D12" i="56"/>
  <c r="D20" i="110"/>
  <c r="L42" i="109"/>
  <c r="I37"/>
  <c r="I53"/>
  <c r="L58"/>
  <c r="I61"/>
  <c r="L59"/>
  <c r="L43"/>
  <c r="I45"/>
  <c r="L26"/>
  <c r="I21"/>
  <c r="L11"/>
  <c r="I13"/>
  <c r="L10"/>
  <c r="I5"/>
  <c r="I29"/>
  <c r="L27"/>
  <c r="T35" i="120"/>
  <c r="Q49"/>
  <c r="T34"/>
  <c r="Q17"/>
  <c r="T98"/>
  <c r="Q81"/>
  <c r="Q113"/>
  <c r="T99"/>
  <c r="D17" i="119" l="1"/>
  <c r="D9"/>
  <c r="D13"/>
  <c r="D5"/>
  <c r="H14" i="56"/>
  <c r="E11"/>
  <c r="H30"/>
  <c r="H23"/>
  <c r="H7"/>
  <c r="E7"/>
  <c r="H31"/>
  <c r="H15"/>
  <c r="E15"/>
  <c r="H6"/>
  <c r="E3"/>
  <c r="H22"/>
  <c r="H22" i="110"/>
  <c r="E19"/>
  <c r="E15"/>
  <c r="H15"/>
  <c r="E23"/>
  <c r="H23"/>
  <c r="H7"/>
  <c r="E7"/>
  <c r="E31"/>
  <c r="H31"/>
  <c r="E11"/>
  <c r="H14"/>
  <c r="E27"/>
  <c r="H30"/>
  <c r="H6"/>
  <c r="E3"/>
  <c r="P18" i="109"/>
  <c r="M9"/>
  <c r="M25"/>
  <c r="P19"/>
  <c r="P50"/>
  <c r="M41"/>
  <c r="P51"/>
  <c r="M57"/>
  <c r="X107" i="120"/>
  <c r="U97"/>
  <c r="X67"/>
  <c r="X66"/>
  <c r="X106"/>
  <c r="Y105" s="1"/>
  <c r="U33"/>
  <c r="D8" i="55" l="1"/>
  <c r="D12" i="119"/>
  <c r="D4" i="55"/>
  <c r="D4" i="119"/>
  <c r="D5" i="55"/>
  <c r="D8" i="119"/>
  <c r="D9" i="55"/>
  <c r="D16" i="119"/>
  <c r="L35" i="56"/>
  <c r="I29"/>
  <c r="L27"/>
  <c r="L19"/>
  <c r="I13"/>
  <c r="L11"/>
  <c r="L34"/>
  <c r="M33" s="1"/>
  <c r="L26"/>
  <c r="I21"/>
  <c r="L18"/>
  <c r="M17" s="1"/>
  <c r="L10"/>
  <c r="M9" s="1"/>
  <c r="I5"/>
  <c r="L10" i="110"/>
  <c r="I5"/>
  <c r="I21"/>
  <c r="L26"/>
  <c r="I29"/>
  <c r="L27"/>
  <c r="I13"/>
  <c r="L11"/>
  <c r="T57" i="109"/>
  <c r="Q49"/>
  <c r="T35"/>
  <c r="T56"/>
  <c r="T34"/>
  <c r="U33" s="1"/>
  <c r="Q17"/>
  <c r="Y65" i="120"/>
  <c r="D9" i="118" l="1"/>
  <c r="D5"/>
  <c r="H12" i="55"/>
  <c r="H6"/>
  <c r="E3"/>
  <c r="H13"/>
  <c r="L12" s="1"/>
  <c r="E7"/>
  <c r="H7"/>
  <c r="L6" s="1"/>
  <c r="U55" i="109"/>
  <c r="M25" i="56"/>
  <c r="E15" i="119"/>
  <c r="H15"/>
  <c r="E7"/>
  <c r="H7"/>
  <c r="H6"/>
  <c r="E3"/>
  <c r="H14"/>
  <c r="E11"/>
  <c r="P32" i="110"/>
  <c r="P18"/>
  <c r="M9"/>
  <c r="M25"/>
  <c r="P19"/>
  <c r="T18" s="1"/>
  <c r="P33"/>
  <c r="T32" s="1"/>
  <c r="B8" i="116" l="1"/>
  <c r="F8" s="1"/>
  <c r="C8" s="1"/>
  <c r="B6"/>
  <c r="F6" s="1"/>
  <c r="C6" s="1"/>
  <c r="D8" i="118"/>
  <c r="D4"/>
  <c r="L13" i="55"/>
  <c r="I11"/>
  <c r="L7"/>
  <c r="I5"/>
  <c r="L11" i="119"/>
  <c r="P10" s="1"/>
  <c r="L21"/>
  <c r="P20" s="1"/>
  <c r="I13"/>
  <c r="L20"/>
  <c r="L10"/>
  <c r="I5"/>
  <c r="T33" i="110"/>
  <c r="Q31"/>
  <c r="Q17"/>
  <c r="T19"/>
  <c r="B7" i="116" l="1"/>
  <c r="F7" s="1"/>
  <c r="C7" s="1"/>
  <c r="B4"/>
  <c r="F4" s="1"/>
  <c r="C4" s="1"/>
  <c r="B9"/>
  <c r="F9" s="1"/>
  <c r="C9" s="1"/>
  <c r="H16" i="118"/>
  <c r="H6"/>
  <c r="E3"/>
  <c r="H7"/>
  <c r="L6" s="1"/>
  <c r="H17"/>
  <c r="L16" s="1"/>
  <c r="E7"/>
  <c r="P11" i="119"/>
  <c r="M9"/>
  <c r="M19"/>
  <c r="P21"/>
  <c r="B3" i="116" l="1"/>
  <c r="F3" s="1"/>
  <c r="C3" s="1"/>
  <c r="B5"/>
  <c r="F5" s="1"/>
  <c r="C5" s="1"/>
  <c r="B2"/>
  <c r="F2" s="1"/>
  <c r="C2" s="1"/>
  <c r="I15" i="118"/>
  <c r="L17"/>
  <c r="L7"/>
  <c r="I5"/>
</calcChain>
</file>

<file path=xl/comments1.xml><?xml version="1.0" encoding="utf-8"?>
<comments xmlns="http://schemas.openxmlformats.org/spreadsheetml/2006/main">
  <authors>
    <author>Ing. Pavel Vlk</author>
  </authors>
  <commentLis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List>
</comments>
</file>

<file path=xl/sharedStrings.xml><?xml version="1.0" encoding="utf-8"?>
<sst xmlns="http://schemas.openxmlformats.org/spreadsheetml/2006/main" count="12992" uniqueCount="2206">
  <si>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</si>
  <si>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</si>
  <si>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</si>
  <si>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</si>
  <si>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</si>
  <si>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</si>
  <si>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</si>
  <si>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</si>
  <si>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</si>
  <si>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</si>
  <si>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</si>
  <si>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</si>
  <si>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</si>
  <si>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</si>
  <si>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</si>
  <si>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</si>
  <si>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</si>
  <si>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</si>
  <si>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</si>
  <si>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</si>
  <si>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</si>
  <si>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</si>
  <si>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</si>
  <si>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</si>
  <si>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</si>
  <si>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</si>
  <si>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</si>
  <si>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</si>
  <si>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</si>
  <si>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</si>
  <si>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</si>
  <si>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</si>
  <si>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</si>
  <si>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</si>
  <si>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</si>
  <si>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</si>
  <si>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</si>
  <si>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</si>
  <si>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</si>
  <si>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</si>
  <si>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</si>
  <si>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</si>
  <si>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</si>
  <si>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</si>
  <si>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</si>
  <si>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</si>
  <si>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</si>
  <si>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</si>
  <si>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</si>
  <si>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</si>
  <si>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</si>
  <si>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</si>
  <si>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</si>
  <si>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</si>
  <si>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</si>
  <si>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</si>
  <si>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</si>
  <si>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</si>
  <si>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</si>
  <si>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</si>
  <si>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</si>
  <si>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</si>
  <si>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</si>
  <si>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</si>
  <si>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</si>
  <si>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</si>
  <si>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</si>
  <si>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</si>
  <si>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</si>
  <si>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</si>
  <si>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</si>
  <si>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</si>
  <si>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</si>
  <si>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</si>
  <si>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</si>
  <si>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</si>
  <si>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</si>
  <si>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</si>
  <si>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</si>
  <si>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</si>
  <si>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</si>
  <si>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</si>
  <si>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</si>
  <si>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</si>
  <si>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</si>
  <si>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</si>
  <si>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</si>
  <si>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</si>
  <si>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</si>
  <si>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</si>
  <si>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</si>
  <si>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</si>
  <si>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</si>
  <si>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</si>
  <si>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</si>
  <si>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</si>
  <si>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</si>
  <si>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</si>
  <si>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</si>
  <si>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</si>
  <si>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</si>
  <si>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</si>
  <si>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</si>
  <si>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</si>
  <si>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</si>
  <si>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</si>
  <si>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</si>
  <si>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</si>
  <si>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</si>
  <si>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</si>
  <si>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</si>
  <si>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</si>
  <si>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</si>
  <si>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</si>
  <si>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</si>
  <si>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</si>
  <si>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</si>
  <si>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</si>
  <si>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</si>
  <si>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</si>
  <si>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</si>
  <si>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</si>
  <si>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</si>
  <si>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</si>
  <si>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</si>
  <si>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</si>
  <si>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</si>
  <si>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</si>
  <si>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</si>
  <si>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</si>
  <si>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</si>
  <si>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</si>
  <si>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</si>
  <si>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</si>
  <si>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</si>
  <si>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</si>
  <si>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</si>
  <si>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</si>
  <si>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</si>
  <si>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</si>
  <si>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</si>
  <si>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</si>
  <si>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</si>
  <si>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</si>
  <si>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</si>
  <si>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</si>
  <si>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</si>
  <si>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</si>
  <si>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</si>
  <si>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</si>
  <si>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</si>
  <si>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</si>
  <si>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</si>
  <si>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</si>
  <si>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</si>
  <si>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</si>
  <si>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</si>
  <si>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</si>
  <si>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</si>
  <si>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</si>
  <si>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</si>
  <si>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</si>
  <si>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</si>
  <si>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</si>
  <si>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</si>
  <si>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</si>
  <si>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</si>
  <si>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</si>
  <si>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</si>
  <si>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</si>
  <si>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</si>
  <si>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</si>
  <si>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</si>
  <si>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</si>
  <si>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</si>
  <si>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</si>
  <si>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</si>
  <si>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</si>
  <si>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</si>
  <si>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</si>
  <si>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</si>
  <si>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</si>
  <si>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</si>
  <si>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</si>
  <si>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</si>
  <si>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</si>
  <si>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</si>
  <si>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</si>
  <si>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</si>
  <si>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</si>
  <si>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</si>
  <si>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</si>
  <si>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</si>
  <si>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</si>
  <si>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</si>
  <si>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</si>
  <si>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</si>
  <si>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</si>
  <si>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</si>
  <si>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</si>
  <si>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</si>
  <si>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</si>
  <si>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</si>
  <si>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</si>
  <si>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</si>
  <si>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</si>
  <si>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</si>
  <si>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</si>
  <si>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</si>
  <si>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</si>
  <si>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</si>
  <si>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</si>
  <si>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</si>
  <si>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</si>
  <si>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</si>
  <si>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</si>
  <si>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</si>
  <si>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</si>
  <si>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</si>
  <si>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</si>
  <si>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</si>
  <si>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</si>
  <si>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</si>
  <si>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</si>
  <si>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</si>
  <si>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</si>
  <si>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</si>
  <si>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</si>
  <si>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</si>
  <si>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</si>
  <si>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</si>
  <si>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</si>
  <si>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</si>
  <si>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</si>
  <si>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</si>
  <si>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</si>
  <si>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</si>
  <si>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</si>
  <si>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</si>
  <si>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</si>
  <si>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</si>
  <si>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</si>
  <si>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</si>
  <si>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</si>
  <si>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</si>
  <si>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</si>
  <si>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</si>
  <si>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</si>
  <si>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</si>
  <si>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</si>
  <si>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</si>
  <si>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</si>
  <si>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</si>
  <si>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</si>
  <si>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rPr>
      <t xml:space="preserve">Nalosovat kolo </t>
    </r>
    <r>
      <rPr>
        <sz val="8"/>
        <rFont val="Comic Sans MS"/>
        <family val="4"/>
      </rPr>
      <t>(případně vícekrát, dokud není zelená)</t>
    </r>
  </si>
  <si>
    <r>
      <t xml:space="preserve">pak se vytiskne list </t>
    </r>
    <r>
      <rPr>
        <b/>
        <sz val="8"/>
        <rFont val="Comic Sans MS"/>
        <family val="4"/>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</si>
  <si>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</si>
  <si>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</si>
  <si>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</si>
  <si>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</si>
  <si>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</si>
  <si>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</si>
  <si>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</si>
  <si>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</si>
  <si>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</si>
  <si>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</si>
  <si>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</si>
  <si>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rPr>
      <t xml:space="preserve"> a program nalosuje týmy </t>
    </r>
  </si>
  <si>
    <r>
      <t xml:space="preserve">výsledky jednotlivých zápasů se postupně zapisují do žlutých polí na listu </t>
    </r>
    <r>
      <rPr>
        <b/>
        <sz val="8"/>
        <rFont val="Comic Sans MS"/>
        <family val="4"/>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</si>
  <si>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</si>
  <si>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</si>
  <si>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</si>
  <si>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</si>
  <si>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</si>
  <si>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rPr>
      <t>Start.listiny přímo</t>
    </r>
    <r>
      <rPr>
        <sz val="8"/>
        <rFont val="Comic Sans MS"/>
        <family val="4"/>
      </rPr>
      <t xml:space="preserve"> z přihlášek na </t>
    </r>
    <r>
      <rPr>
        <b/>
        <sz val="8"/>
        <rFont val="Comic Sans MS"/>
        <family val="4"/>
      </rPr>
      <t>internetu</t>
    </r>
  </si>
  <si>
    <t>Týmy přihlášené přes internet lze do tohoto souboru před turnajem přenést.   Stačí provést následující:</t>
  </si>
  <si>
    <r>
      <t xml:space="preserve">1) v seznamu nahlášených družstev </t>
    </r>
    <r>
      <rPr>
        <b/>
        <sz val="8"/>
        <rFont val="Comic Sans MS"/>
        <family val="4"/>
      </rPr>
      <t>na internetu</t>
    </r>
    <r>
      <rPr>
        <sz val="8"/>
        <rFont val="Comic Sans MS"/>
        <family val="4"/>
      </rPr>
      <t xml:space="preserve"> zvolit </t>
    </r>
    <r>
      <rPr>
        <b/>
        <sz val="8"/>
        <rFont val="Comic Sans MS"/>
        <family val="4"/>
      </rPr>
      <t>Úpravy: - Vybrat vše</t>
    </r>
    <r>
      <rPr>
        <sz val="8"/>
        <rFont val="Comic Sans MS"/>
        <family val="4"/>
      </rPr>
      <t xml:space="preserve"> (klávesová zkratka Ctrl-A)</t>
    </r>
  </si>
  <si>
    <r>
      <t xml:space="preserve">2) v seznamu nahlášených družstev </t>
    </r>
    <r>
      <rPr>
        <b/>
        <sz val="8"/>
        <rFont val="Comic Sans MS"/>
        <family val="4"/>
      </rPr>
      <t>na internetu</t>
    </r>
    <r>
      <rPr>
        <sz val="8"/>
        <rFont val="Comic Sans MS"/>
        <family val="4"/>
      </rPr>
      <t xml:space="preserve"> zvolit </t>
    </r>
    <r>
      <rPr>
        <b/>
        <sz val="8"/>
        <rFont val="Comic Sans MS"/>
        <family val="4"/>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</si>
  <si>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rPr>
      <t>A1</t>
    </r>
    <r>
      <rPr>
        <sz val="8"/>
        <rFont val="Comic Sans MS"/>
        <family val="4"/>
      </rPr>
      <t>)</t>
    </r>
  </si>
  <si>
    <r>
      <t xml:space="preserve">4) zvolit </t>
    </r>
    <r>
      <rPr>
        <b/>
        <sz val="8"/>
        <rFont val="Comic Sans MS"/>
        <family val="4"/>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</si>
  <si>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</si>
  <si>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</si>
  <si>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</si>
  <si>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</si>
  <si>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</si>
  <si>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</si>
  <si>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</si>
  <si>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</si>
  <si>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</si>
  <si>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</si>
  <si>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</si>
  <si>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</si>
  <si>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</si>
  <si>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</si>
  <si>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</si>
  <si>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</si>
  <si>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</si>
  <si>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</si>
  <si>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</si>
  <si>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</si>
  <si>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</si>
  <si>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</si>
  <si>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</si>
  <si>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</si>
  <si>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</si>
  <si>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</si>
  <si>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</si>
  <si>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</si>
  <si>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</si>
  <si>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</si>
  <si>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</si>
  <si>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</si>
  <si>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</si>
  <si>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</si>
  <si>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</si>
  <si>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</si>
  <si>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</si>
  <si>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</si>
  <si>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</si>
  <si>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</si>
  <si>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rPr>
      <t>řazení týmů</t>
    </r>
    <r>
      <rPr>
        <sz val="8"/>
        <rFont val="Comic Sans MS"/>
        <family val="4"/>
      </rPr>
      <t xml:space="preserve"> do pořadí za sebou </t>
    </r>
    <r>
      <rPr>
        <b/>
        <sz val="8"/>
        <rFont val="Comic Sans MS"/>
        <family val="4"/>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</si>
  <si>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</si>
  <si>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</si>
  <si>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</si>
  <si>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</si>
  <si>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</si>
  <si>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rPr>
      <t xml:space="preserve">Přechod do pavouka </t>
    </r>
    <r>
      <rPr>
        <sz val="8"/>
        <rFont val="Comic Sans MS"/>
        <family val="4"/>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</si>
  <si>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</si>
  <si>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</si>
  <si>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</si>
  <si>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</si>
  <si>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</si>
  <si>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</si>
  <si>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</si>
  <si>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</si>
  <si>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</si>
  <si>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</si>
  <si>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</si>
  <si>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</si>
  <si>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rPr>
      <t>3.kolo</t>
    </r>
  </si>
  <si>
    <r>
      <t xml:space="preserve">d) po ukončení prezentace se na listu Start.listina stiskne tlačítko </t>
    </r>
    <r>
      <rPr>
        <b/>
        <sz val="8"/>
        <rFont val="Comic Sans MS"/>
        <family val="4"/>
      </rPr>
      <t>Nasadit týmy do turnaje</t>
    </r>
    <r>
      <rPr>
        <sz val="8"/>
        <rFont val="Comic Sans MS"/>
        <family val="4"/>
      </rPr>
      <t xml:space="preserve"> </t>
    </r>
  </si>
  <si>
    <r>
      <t xml:space="preserve">e) výsledky jednotlivých zápasů se postupně zapisují do žlutých polí na listu </t>
    </r>
    <r>
      <rPr>
        <b/>
        <sz val="8"/>
        <rFont val="Comic Sans MS"/>
        <family val="4"/>
      </rPr>
      <t>1.kolo</t>
    </r>
  </si>
  <si>
    <r>
      <t xml:space="preserve">f) po zapsání všech výsledků 1.kola se přejde na list </t>
    </r>
    <r>
      <rPr>
        <b/>
        <sz val="8"/>
        <rFont val="Comic Sans MS"/>
        <family val="4"/>
      </rPr>
      <t>2.kolo</t>
    </r>
  </si>
  <si>
    <t>h) další kola probíhají stejně jako 3.kolo</t>
  </si>
  <si>
    <r>
      <t xml:space="preserve">i) na listu </t>
    </r>
    <r>
      <rPr>
        <b/>
        <sz val="8"/>
        <rFont val="Comic Sans MS"/>
        <family val="4"/>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</si>
  <si>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</si>
  <si>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</si>
  <si>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</si>
  <si>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</si>
  <si>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</si>
  <si>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</si>
  <si>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</si>
  <si>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</si>
  <si>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</si>
  <si>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rPr>
      <t>počet týmů</t>
    </r>
    <r>
      <rPr>
        <sz val="8"/>
        <rFont val="Comic Sans MS"/>
        <family val="4"/>
      </rPr>
      <t xml:space="preserve">, které postupují do KO vede to obvykle na kompletního (plného) pavouka </t>
    </r>
  </si>
  <si>
    <r>
      <t xml:space="preserve">vytiskne se list </t>
    </r>
    <r>
      <rPr>
        <b/>
        <sz val="8"/>
        <rFont val="Comic Sans MS"/>
        <family val="4"/>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</si>
  <si>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</si>
  <si>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</si>
  <si>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</si>
  <si>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</si>
  <si>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</si>
  <si>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</si>
  <si>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</si>
  <si>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</si>
  <si>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</si>
  <si>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</si>
  <si>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</si>
  <si>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</si>
  <si>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</si>
  <si>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</si>
  <si>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</si>
  <si>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</si>
  <si>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</si>
  <si>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</si>
  <si>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</si>
  <si>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</si>
  <si>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</si>
  <si>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</si>
  <si>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</si>
  <si>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</si>
  <si>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</si>
  <si>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</si>
  <si>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</si>
  <si>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</si>
  <si>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</si>
  <si>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</si>
  <si>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</si>
  <si>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</si>
  <si>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</si>
  <si>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</si>
  <si>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</si>
  <si>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</si>
  <si>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</si>
  <si>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</si>
  <si>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</si>
  <si>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</si>
  <si>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</si>
  <si>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</si>
  <si>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</si>
  <si>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</si>
  <si>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</si>
  <si>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</si>
  <si>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</si>
  <si>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</si>
  <si>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</si>
  <si>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</si>
  <si>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</si>
  <si>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</si>
  <si>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</si>
  <si>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</si>
  <si>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</si>
  <si>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</si>
  <si>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</si>
  <si>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</si>
  <si>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</si>
  <si>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</si>
  <si>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</si>
  <si>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</si>
  <si>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</si>
  <si>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</si>
  <si>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</si>
  <si>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</si>
  <si>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</si>
  <si>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</si>
  <si>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</si>
  <si>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</si>
  <si>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</si>
  <si>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</si>
  <si>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</si>
  <si>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</si>
  <si>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</si>
  <si>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</si>
  <si>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</si>
  <si>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</si>
  <si>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</si>
  <si>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</si>
  <si>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</si>
  <si>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</si>
  <si>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</si>
  <si>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</si>
  <si>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</si>
  <si>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</si>
  <si>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</si>
  <si>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</si>
  <si>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</si>
  <si>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</si>
  <si>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</si>
  <si>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</si>
  <si>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</si>
  <si>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</si>
  <si>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</si>
  <si>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</si>
  <si>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</si>
  <si>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</si>
  <si>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</si>
  <si>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</si>
  <si>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</si>
  <si>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</si>
  <si>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</si>
  <si>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</si>
  <si>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</si>
  <si>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</si>
  <si>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rPr>
      <t>Pořadí švýcar</t>
    </r>
  </si>
  <si>
    <r>
      <t xml:space="preserve">tento list využijeme při vyhlášování mezivýsledků po švýcaru, řazení týmů je zde rozdílné od listu </t>
    </r>
    <r>
      <rPr>
        <b/>
        <sz val="8"/>
        <rFont val="Comic Sans MS"/>
        <family val="4"/>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</si>
  <si>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</si>
  <si>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</si>
  <si>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</si>
  <si>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</si>
  <si>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</si>
  <si>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</si>
  <si>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</si>
  <si>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</si>
  <si>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</si>
  <si>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</si>
  <si>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</si>
  <si>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</si>
  <si>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</si>
  <si>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</si>
  <si>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</si>
  <si>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</si>
  <si>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</si>
  <si>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</si>
  <si>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</si>
  <si>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</si>
  <si>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</si>
  <si>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</si>
  <si>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</si>
  <si>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</si>
  <si>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</si>
  <si>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</si>
  <si>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</si>
  <si>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</si>
  <si>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</si>
  <si>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</si>
  <si>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</si>
  <si>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</si>
  <si>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</si>
  <si>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</si>
  <si>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</si>
  <si>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</si>
  <si>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</si>
  <si>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</si>
  <si>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</si>
  <si>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</si>
  <si>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</si>
  <si>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</si>
  <si>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</si>
  <si>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</si>
  <si>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</si>
  <si>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</si>
  <si>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</si>
  <si>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</si>
  <si>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</si>
  <si>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Zimní Kolovský turnaj III. Ročník</t>
  </si>
  <si>
    <t>08.02.2020</t>
  </si>
  <si>
    <t>Kolová</t>
  </si>
  <si>
    <t>2. Bitva o Terezín - Cena kladrubského vraníka</t>
  </si>
  <si>
    <t>22.02.2020</t>
  </si>
  <si>
    <t>Terezín</t>
  </si>
  <si>
    <t>Světový den koulí 2020</t>
  </si>
  <si>
    <t>07.03.2020</t>
  </si>
  <si>
    <t>Ořech</t>
  </si>
  <si>
    <t>Starostovo jarní koulení</t>
  </si>
  <si>
    <t>16.05.2020</t>
  </si>
  <si>
    <t>Cheb</t>
  </si>
  <si>
    <t>PC Ergensis</t>
  </si>
  <si>
    <t>MČR klubů 1.kolo</t>
  </si>
  <si>
    <t>30.05.2020</t>
  </si>
  <si>
    <t>Kvalifikace 2x2 Mix - ME 2020</t>
  </si>
  <si>
    <t>06.06.2020</t>
  </si>
  <si>
    <t>Loděnice</t>
  </si>
  <si>
    <t>CdP Loděnice</t>
  </si>
  <si>
    <t>Albrechtický kahan</t>
  </si>
  <si>
    <t>Albrechtice</t>
  </si>
  <si>
    <t>PAK Albrechtice</t>
  </si>
  <si>
    <t>MČR klubů 2.kolo</t>
  </si>
  <si>
    <t>13.06.2020</t>
  </si>
  <si>
    <t>Na Výsluní</t>
  </si>
  <si>
    <t>Medlešický pivovar</t>
  </si>
  <si>
    <t>CHRUPEK Chrudim</t>
  </si>
  <si>
    <t>MČR 3x3 muži - kvalifikace na ME 2021</t>
  </si>
  <si>
    <t>20.06.2020</t>
  </si>
  <si>
    <t>Lipník</t>
  </si>
  <si>
    <t>PC Sokol Lipník</t>
  </si>
  <si>
    <t>Polouveský májový turnaj</t>
  </si>
  <si>
    <t>Polouvsí</t>
  </si>
  <si>
    <t>PK Polouvsí</t>
  </si>
  <si>
    <t>MČR 3x3 ženy - kvalifikace na MS 2021</t>
  </si>
  <si>
    <t>21.06.2020</t>
  </si>
  <si>
    <t>Turnaj generací</t>
  </si>
  <si>
    <t>27.06.2020</t>
  </si>
  <si>
    <t>Vrchlabí</t>
  </si>
  <si>
    <t>1. KPK Vrchlabí</t>
  </si>
  <si>
    <t>Vo Jarinovy koule, 24. ročník</t>
  </si>
  <si>
    <t>Hartvíkovice</t>
  </si>
  <si>
    <t>HP Třebíč</t>
  </si>
  <si>
    <t>O Kořist z Mordové rokle</t>
  </si>
  <si>
    <t>PCP Lipník</t>
  </si>
  <si>
    <t>O brněnskou kouli - XXV. ročník</t>
  </si>
  <si>
    <t>04.07.2020</t>
  </si>
  <si>
    <t>Ratišovice</t>
  </si>
  <si>
    <t>FŇÁKY BRNO</t>
  </si>
  <si>
    <t>Krumsínská HRODA XXI. ročník</t>
  </si>
  <si>
    <t>Krumsín</t>
  </si>
  <si>
    <t>HRODE Krumsín</t>
  </si>
  <si>
    <t>XXIV. Kolovská koule</t>
  </si>
  <si>
    <t>MČR klubů 3.kolo</t>
  </si>
  <si>
    <t>11.07.2020</t>
  </si>
  <si>
    <t>Memoriál CdP Loděnice</t>
  </si>
  <si>
    <t>12.07.2020</t>
  </si>
  <si>
    <t>Krakonošovy koule</t>
  </si>
  <si>
    <t>18.07.2020</t>
  </si>
  <si>
    <t>Grand prix Mariánských lázní</t>
  </si>
  <si>
    <t>Mariánské Lázně</t>
  </si>
  <si>
    <t>PK Mariánské Lázně</t>
  </si>
  <si>
    <t>Valšovický pohár</t>
  </si>
  <si>
    <t>Valšovice</t>
  </si>
  <si>
    <t>SKP Hranice VI. - Valšovice</t>
  </si>
  <si>
    <t>Château Hrochův Týnec</t>
  </si>
  <si>
    <t>25.07.2020</t>
  </si>
  <si>
    <t>Hrochův Týnec</t>
  </si>
  <si>
    <t>Pétanque na zámku</t>
  </si>
  <si>
    <t>26.07.2020</t>
  </si>
  <si>
    <t>GEKON "O křišťálovou tašku"</t>
  </si>
  <si>
    <t>01.08.2020</t>
  </si>
  <si>
    <t>MČR 55 PLUS</t>
  </si>
  <si>
    <t>MČR 2x2 MIX</t>
  </si>
  <si>
    <t>08.08.2020</t>
  </si>
  <si>
    <t>Mozartovy koule</t>
  </si>
  <si>
    <t>15.08.2020</t>
  </si>
  <si>
    <t>Olomouc</t>
  </si>
  <si>
    <t>Kulový blesk</t>
  </si>
  <si>
    <t>MČR 65+</t>
  </si>
  <si>
    <t>Vědomice</t>
  </si>
  <si>
    <t>MČR Juniorů</t>
  </si>
  <si>
    <t>22.08.2020</t>
  </si>
  <si>
    <t>Rapotín</t>
  </si>
  <si>
    <t>KM</t>
  </si>
  <si>
    <t>Zámecký turnaj</t>
  </si>
  <si>
    <t>Žďár nad Sázavou</t>
  </si>
  <si>
    <t>PK 1293 Vojnův Městec</t>
  </si>
  <si>
    <t>Grand prix Labe</t>
  </si>
  <si>
    <t>MČR 3x3</t>
  </si>
  <si>
    <t>29.08.2020</t>
  </si>
  <si>
    <t>24. Prvomájové koule Barona Prášila</t>
  </si>
  <si>
    <t>05.09.2020</t>
  </si>
  <si>
    <t>O pohár města Brna - VARS Cup</t>
  </si>
  <si>
    <t>Hrad Veveří</t>
  </si>
  <si>
    <t>Přístavní turnaj Piráta Morgana</t>
  </si>
  <si>
    <t>06.09.2020</t>
  </si>
  <si>
    <t>MČR 1x1</t>
  </si>
  <si>
    <t>12.09.2020</t>
  </si>
  <si>
    <t>MČR ve střelbě na přesnost</t>
  </si>
  <si>
    <t>13.09.2020</t>
  </si>
  <si>
    <t>Lipnické dukáty</t>
  </si>
  <si>
    <t>19.09.2020</t>
  </si>
  <si>
    <t>Lipník-fotblové hřiště</t>
  </si>
  <si>
    <t>Orlovský kahan</t>
  </si>
  <si>
    <t>Orlová</t>
  </si>
  <si>
    <t>TOP Orlová</t>
  </si>
  <si>
    <t>MČR 2x2</t>
  </si>
  <si>
    <t>26.09.2020</t>
  </si>
  <si>
    <t>Svatováclavské koulení</t>
  </si>
  <si>
    <t>Grand Prix Egrensis</t>
  </si>
  <si>
    <t>27.09.2020</t>
  </si>
  <si>
    <t>O pohár CdP Loděnice</t>
  </si>
  <si>
    <t>03.10.2020</t>
  </si>
  <si>
    <t>Albrechtický pohár</t>
  </si>
  <si>
    <t>10.10.2020</t>
  </si>
  <si>
    <t>MČR klubů - FINÁLE</t>
  </si>
  <si>
    <t>MEVA Cup</t>
  </si>
  <si>
    <t>11.10.2020</t>
  </si>
  <si>
    <t>Koule Elišky Přemyslovny</t>
  </si>
  <si>
    <t>17.10.2020</t>
  </si>
  <si>
    <t>Nymburk</t>
  </si>
  <si>
    <t>Mimo Done Nymburk</t>
  </si>
  <si>
    <t>Nymburská nula</t>
  </si>
  <si>
    <t>Čerlinka CUP</t>
  </si>
  <si>
    <t>24.10.2020</t>
  </si>
  <si>
    <t>Litovel</t>
  </si>
  <si>
    <t>Podzimní lipnické koule</t>
  </si>
  <si>
    <t>Kapucínova koule</t>
  </si>
  <si>
    <t>28.10.2020</t>
  </si>
  <si>
    <t>Chrudim </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</si>
  <si>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</si>
  <si>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</si>
  <si>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</si>
  <si>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</si>
  <si>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</si>
  <si>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</si>
  <si>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</si>
  <si>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</si>
  <si>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</si>
  <si>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</si>
  <si>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Almaghrebi</t>
  </si>
  <si>
    <t>Alice</t>
  </si>
  <si>
    <t>PK Sezemice</t>
  </si>
  <si>
    <t>Anton</t>
  </si>
  <si>
    <t>Lubomír</t>
  </si>
  <si>
    <t>Balík</t>
  </si>
  <si>
    <t>Martin</t>
  </si>
  <si>
    <t>Petank Club Praha</t>
  </si>
  <si>
    <t>Bambous</t>
  </si>
  <si>
    <t>Jiří</t>
  </si>
  <si>
    <t>SENIOR TÝM Praha 1</t>
  </si>
  <si>
    <t>Barešová</t>
  </si>
  <si>
    <t>Hana</t>
  </si>
  <si>
    <t>Bartejs</t>
  </si>
  <si>
    <t>Lukáš</t>
  </si>
  <si>
    <t>PKK Třebíč</t>
  </si>
  <si>
    <t>Bartoš</t>
  </si>
  <si>
    <t>Josef</t>
  </si>
  <si>
    <t>Bartošová</t>
  </si>
  <si>
    <t>Helena</t>
  </si>
  <si>
    <t>Kristýna</t>
  </si>
  <si>
    <t>Zuzana</t>
  </si>
  <si>
    <t>Basař</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</si>
  <si>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</si>
  <si>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</si>
  <si>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</si>
  <si>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</si>
  <si>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</si>
  <si>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</si>
  <si>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</si>
  <si>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</si>
  <si>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</si>
  <si>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</si>
  <si>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</si>
  <si>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</si>
  <si>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</si>
  <si>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</si>
  <si>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</si>
  <si>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</si>
  <si>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</si>
  <si>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</si>
  <si>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</si>
  <si>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</si>
  <si>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</si>
  <si>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</si>
  <si>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</si>
  <si>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</si>
  <si>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Benčík</t>
  </si>
  <si>
    <t>Pavel</t>
  </si>
  <si>
    <t>PC Egrensis</t>
  </si>
  <si>
    <t>Beranová</t>
  </si>
  <si>
    <t>Pavla</t>
  </si>
  <si>
    <t>Bernát</t>
  </si>
  <si>
    <t>Bernátová</t>
  </si>
  <si>
    <t>Zdenka</t>
  </si>
  <si>
    <t>Beránek</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</si>
  <si>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</si>
  <si>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</si>
  <si>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</si>
  <si>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</si>
  <si>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</si>
  <si>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</si>
  <si>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</si>
  <si>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</si>
  <si>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</si>
  <si>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</si>
  <si>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</si>
  <si>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</si>
  <si>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</si>
  <si>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</si>
  <si>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</si>
  <si>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</si>
  <si>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</si>
  <si>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</si>
  <si>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</si>
  <si>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</si>
  <si>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</si>
  <si>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</si>
  <si>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</si>
  <si>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</si>
  <si>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</si>
  <si>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</si>
  <si>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</si>
  <si>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</si>
  <si>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</si>
  <si>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</si>
  <si>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</si>
  <si>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</si>
  <si>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</si>
  <si>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</si>
  <si>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</si>
  <si>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</si>
  <si>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</si>
  <si>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</si>
  <si>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</si>
  <si>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</si>
  <si>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</si>
  <si>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</si>
  <si>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</si>
  <si>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</si>
  <si>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</si>
  <si>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</si>
  <si>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</si>
  <si>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</si>
  <si>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</si>
  <si>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</si>
  <si>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</si>
  <si>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</si>
  <si>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</si>
  <si>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</si>
  <si>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</si>
  <si>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</si>
  <si>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</si>
  <si>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</si>
  <si>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</si>
  <si>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</si>
  <si>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</si>
  <si>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</si>
  <si>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</si>
  <si>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</si>
  <si>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</si>
  <si>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</si>
  <si>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</si>
  <si>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</si>
  <si>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</si>
  <si>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</si>
  <si>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</si>
  <si>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</si>
  <si>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</si>
  <si>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</si>
  <si>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</si>
  <si>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</si>
  <si>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</si>
  <si>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</si>
  <si>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</si>
  <si>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</si>
  <si>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</si>
  <si>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</si>
  <si>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</si>
  <si>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</si>
  <si>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</si>
  <si>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</si>
  <si>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</si>
  <si>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</si>
  <si>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</si>
  <si>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</si>
  <si>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</si>
  <si>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</si>
  <si>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</si>
  <si>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</si>
  <si>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</si>
  <si>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</si>
  <si>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</si>
  <si>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</si>
  <si>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</si>
  <si>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Chodůr</t>
  </si>
  <si>
    <t>Peter</t>
  </si>
  <si>
    <t>Chovan</t>
  </si>
  <si>
    <t>Christov</t>
  </si>
  <si>
    <t>Christo</t>
  </si>
  <si>
    <t>SK Pétanque Řepy</t>
  </si>
  <si>
    <t>Christovová</t>
  </si>
  <si>
    <t>Irena</t>
  </si>
  <si>
    <t>Chval</t>
  </si>
  <si>
    <t>Chvátalová</t>
  </si>
  <si>
    <t>Chňoupek</t>
  </si>
  <si>
    <t>Cibulková</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</si>
  <si>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</si>
  <si>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</si>
  <si>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</si>
  <si>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</si>
  <si>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</si>
  <si>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</si>
  <si>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</si>
  <si>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</si>
  <si>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</si>
  <si>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</si>
  <si>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</si>
  <si>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</si>
  <si>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</si>
  <si>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</si>
  <si>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</si>
  <si>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</si>
  <si>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</si>
  <si>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</si>
  <si>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</si>
  <si>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</si>
  <si>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</si>
  <si>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</si>
  <si>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</si>
  <si>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</si>
  <si>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</si>
  <si>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</si>
  <si>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</si>
  <si>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</si>
  <si>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</si>
  <si>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</si>
  <si>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</si>
  <si>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</si>
  <si>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</si>
  <si>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</si>
  <si>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</si>
  <si>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</si>
  <si>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</si>
  <si>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</si>
  <si>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</si>
  <si>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</si>
  <si>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</si>
  <si>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</si>
  <si>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</si>
  <si>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</si>
  <si>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</si>
  <si>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</si>
  <si>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</si>
  <si>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</si>
  <si>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</si>
  <si>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</si>
  <si>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</si>
  <si>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</si>
  <si>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Tatiana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</si>
  <si>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</si>
  <si>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</si>
  <si>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</si>
  <si>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</si>
  <si>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</si>
  <si>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</si>
  <si>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</si>
  <si>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</si>
  <si>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</si>
  <si>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</si>
  <si>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</si>
  <si>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</si>
  <si>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</si>
  <si>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</si>
  <si>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</si>
  <si>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</si>
  <si>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</si>
  <si>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</si>
  <si>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</si>
  <si>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</si>
  <si>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</si>
  <si>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</si>
  <si>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</si>
  <si>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</si>
  <si>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</si>
  <si>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</si>
  <si>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Frank</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</si>
  <si>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</si>
  <si>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</si>
  <si>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</si>
  <si>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</si>
  <si>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</si>
  <si>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</si>
  <si>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</si>
  <si>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</si>
  <si>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</si>
  <si>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</si>
  <si>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</si>
  <si>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</si>
  <si>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</si>
  <si>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</si>
  <si>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</si>
  <si>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</si>
  <si>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</si>
  <si>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</si>
  <si>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</si>
  <si>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</si>
  <si>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</si>
  <si>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</si>
  <si>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</si>
  <si>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</si>
  <si>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</si>
  <si>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</si>
  <si>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</si>
  <si>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</si>
  <si>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</si>
  <si>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</si>
  <si>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</si>
  <si>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</si>
  <si>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</si>
  <si>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</si>
  <si>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</si>
  <si>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</si>
  <si>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</si>
  <si>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</si>
  <si>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</si>
  <si>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</si>
  <si>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</si>
  <si>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</si>
  <si>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</si>
  <si>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</si>
  <si>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</si>
  <si>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</si>
  <si>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</si>
  <si>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</si>
  <si>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</si>
  <si>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</si>
  <si>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</si>
  <si>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</si>
  <si>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</si>
  <si>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</si>
  <si>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</si>
  <si>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</si>
  <si>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</si>
  <si>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</si>
  <si>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</si>
  <si>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</si>
  <si>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</si>
  <si>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</si>
  <si>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</si>
  <si>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</si>
  <si>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</si>
  <si>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</si>
  <si>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</si>
  <si>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</si>
  <si>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</si>
  <si>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</si>
  <si>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</si>
  <si>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</si>
  <si>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</si>
  <si>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</si>
  <si>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</si>
  <si>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</si>
  <si>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</si>
  <si>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</si>
  <si>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</si>
  <si>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</si>
  <si>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</si>
  <si>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</si>
  <si>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</si>
  <si>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</si>
  <si>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</si>
  <si>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</si>
  <si>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</si>
  <si>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</si>
  <si>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</si>
  <si>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Hejmalová</t>
  </si>
  <si>
    <t>Lucie</t>
  </si>
  <si>
    <t>Hendrych</t>
  </si>
  <si>
    <t>Hercoková</t>
  </si>
  <si>
    <t>Milena</t>
  </si>
  <si>
    <t>Sokol Kostomlaty</t>
  </si>
  <si>
    <t>Hess</t>
  </si>
  <si>
    <t>Larissa</t>
  </si>
  <si>
    <t>Markus</t>
  </si>
  <si>
    <t>Hildenbrand</t>
  </si>
  <si>
    <t>Benjamin</t>
  </si>
  <si>
    <t>Hladký</t>
  </si>
  <si>
    <t>Hladík</t>
  </si>
  <si>
    <t>Hlaváček</t>
  </si>
  <si>
    <t>Filip</t>
  </si>
  <si>
    <t>Hledík</t>
  </si>
  <si>
    <t>Hložková</t>
  </si>
  <si>
    <t>Hnilica</t>
  </si>
  <si>
    <t>Hobža</t>
  </si>
  <si>
    <t>Hochmann</t>
  </si>
  <si>
    <t>Hocková</t>
  </si>
  <si>
    <t>Hodboď</t>
  </si>
  <si>
    <t>Hodboďová</t>
  </si>
  <si>
    <t>Adéla</t>
  </si>
  <si>
    <t>Romana</t>
  </si>
  <si>
    <t>Hokešová</t>
  </si>
  <si>
    <t>Holec</t>
  </si>
  <si>
    <t>Libor</t>
  </si>
  <si>
    <t>Holenda</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</si>
  <si>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</si>
  <si>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</si>
  <si>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</si>
  <si>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</si>
  <si>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</si>
  <si>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</si>
  <si>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</si>
  <si>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</si>
  <si>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</si>
  <si>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</si>
  <si>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</si>
  <si>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</si>
  <si>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</si>
  <si>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</si>
  <si>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</si>
  <si>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</si>
  <si>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</si>
  <si>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</si>
  <si>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</si>
  <si>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</si>
  <si>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</si>
  <si>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</si>
  <si>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</si>
  <si>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</si>
  <si>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</si>
  <si>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</si>
  <si>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</si>
  <si>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</si>
  <si>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</si>
  <si>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</si>
  <si>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</si>
  <si>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</si>
  <si>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</si>
  <si>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</si>
  <si>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</si>
  <si>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</si>
  <si>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</si>
  <si>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</si>
  <si>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</si>
  <si>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</si>
  <si>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</si>
  <si>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</si>
  <si>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</si>
  <si>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</si>
  <si>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</si>
  <si>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</si>
  <si>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</si>
  <si>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</si>
  <si>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</si>
  <si>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</si>
  <si>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</si>
  <si>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</si>
  <si>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</si>
  <si>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</si>
  <si>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</si>
  <si>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</si>
  <si>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</si>
  <si>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</si>
  <si>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</si>
  <si>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</si>
  <si>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</si>
  <si>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</si>
  <si>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</si>
  <si>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</si>
  <si>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</si>
  <si>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</si>
  <si>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</si>
  <si>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</si>
  <si>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</si>
  <si>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</si>
  <si>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</si>
  <si>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</si>
  <si>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</si>
  <si>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</si>
  <si>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</si>
  <si>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</si>
  <si>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</si>
  <si>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</si>
  <si>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</si>
  <si>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Jedlička</t>
  </si>
  <si>
    <t>Rostislav</t>
  </si>
  <si>
    <t>Jedličková</t>
  </si>
  <si>
    <t>Jelínek</t>
  </si>
  <si>
    <t>Jelínková</t>
  </si>
  <si>
    <t>Olga</t>
  </si>
  <si>
    <t>Ježek</t>
  </si>
  <si>
    <t>Jiří st.</t>
  </si>
  <si>
    <t>Vladislav st.</t>
  </si>
  <si>
    <t>Ježková</t>
  </si>
  <si>
    <t>Ježíšek</t>
  </si>
  <si>
    <t>Ježíšková</t>
  </si>
  <si>
    <t>Božena</t>
  </si>
  <si>
    <t>Jeřala</t>
  </si>
  <si>
    <t>Jeřábková</t>
  </si>
  <si>
    <t>Jirkovský</t>
  </si>
  <si>
    <t>Johnová</t>
  </si>
  <si>
    <t>Jonášová</t>
  </si>
  <si>
    <t>Joslová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</si>
  <si>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</si>
  <si>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</si>
  <si>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</si>
  <si>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</si>
  <si>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</si>
  <si>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</si>
  <si>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</si>
  <si>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</si>
  <si>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</si>
  <si>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</si>
  <si>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</si>
  <si>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</si>
  <si>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</si>
  <si>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</si>
  <si>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</si>
  <si>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</si>
  <si>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</si>
  <si>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</si>
  <si>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</si>
  <si>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</si>
  <si>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</si>
  <si>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</si>
  <si>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</si>
  <si>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</si>
  <si>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</si>
  <si>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</si>
  <si>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</si>
  <si>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Tereska</t>
  </si>
  <si>
    <t>Kernerová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</si>
  <si>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</si>
  <si>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</si>
  <si>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</si>
  <si>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</si>
  <si>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</si>
  <si>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</si>
  <si>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</si>
  <si>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</si>
  <si>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</si>
  <si>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</si>
  <si>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</si>
  <si>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</si>
  <si>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</si>
  <si>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</si>
  <si>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</si>
  <si>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</si>
  <si>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</si>
  <si>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</si>
  <si>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</si>
  <si>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</si>
  <si>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</si>
  <si>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</si>
  <si>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Josefína</t>
  </si>
  <si>
    <t>Konečná</t>
  </si>
  <si>
    <t>Mariana</t>
  </si>
  <si>
    <t>Konečný</t>
  </si>
  <si>
    <t>Jonáš</t>
  </si>
  <si>
    <t>Konopásek</t>
  </si>
  <si>
    <t>Konšel</t>
  </si>
  <si>
    <t>Robin</t>
  </si>
  <si>
    <t>Konšelová</t>
  </si>
  <si>
    <t>Lenka</t>
  </si>
  <si>
    <t>Končeková</t>
  </si>
  <si>
    <t>Zdena</t>
  </si>
  <si>
    <t>Končel</t>
  </si>
  <si>
    <t>Koreš</t>
  </si>
  <si>
    <t>Korešová</t>
  </si>
  <si>
    <t>Korselt</t>
  </si>
  <si>
    <t>Kot</t>
  </si>
  <si>
    <t>Kotas</t>
  </si>
  <si>
    <t>Kotová</t>
  </si>
  <si>
    <t>Kotúčová</t>
  </si>
  <si>
    <t>Koudelka</t>
  </si>
  <si>
    <t>Koudelková</t>
  </si>
  <si>
    <t>Ema</t>
  </si>
  <si>
    <t>Magdaléna</t>
  </si>
  <si>
    <t>Kousal</t>
  </si>
  <si>
    <t>Kousalová</t>
  </si>
  <si>
    <t>Kovářová</t>
  </si>
  <si>
    <t>Kozelský</t>
  </si>
  <si>
    <t>Koželský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</si>
  <si>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</si>
  <si>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</si>
  <si>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</si>
  <si>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</si>
  <si>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</si>
  <si>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</si>
  <si>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</si>
  <si>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</si>
  <si>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</si>
  <si>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</si>
  <si>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</si>
  <si>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</si>
  <si>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</si>
  <si>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</si>
  <si>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</si>
  <si>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</si>
  <si>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</si>
  <si>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</si>
  <si>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</si>
  <si>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</si>
  <si>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</si>
  <si>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</si>
  <si>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</si>
  <si>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</si>
  <si>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</si>
  <si>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</si>
  <si>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</si>
  <si>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</si>
  <si>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</si>
  <si>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</si>
  <si>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</si>
  <si>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</si>
  <si>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</si>
  <si>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</si>
  <si>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</si>
  <si>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</si>
  <si>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</si>
  <si>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</si>
  <si>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</si>
  <si>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</si>
  <si>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</si>
  <si>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</si>
  <si>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</si>
  <si>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</si>
  <si>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</si>
  <si>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</si>
  <si>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</si>
  <si>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</si>
  <si>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</si>
  <si>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</si>
  <si>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</si>
  <si>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</si>
  <si>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</si>
  <si>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</si>
  <si>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</si>
  <si>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</si>
  <si>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</si>
  <si>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</si>
  <si>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</si>
  <si>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</si>
  <si>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</si>
  <si>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</si>
  <si>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</si>
  <si>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Křešťáková</t>
  </si>
  <si>
    <t>Křížek</t>
  </si>
  <si>
    <t>Evžen</t>
  </si>
  <si>
    <t>Kúřil</t>
  </si>
  <si>
    <t>Lacko</t>
  </si>
  <si>
    <t>Matúš</t>
  </si>
  <si>
    <t>Lapihuska</t>
  </si>
  <si>
    <t>Milan ml.</t>
  </si>
  <si>
    <t>Milan st.</t>
  </si>
  <si>
    <t>Lazarová</t>
  </si>
  <si>
    <t>Leiský</t>
  </si>
  <si>
    <t>Leander</t>
  </si>
  <si>
    <t>Lelek</t>
  </si>
  <si>
    <t>Bohuslav</t>
  </si>
  <si>
    <t>Lengál</t>
  </si>
  <si>
    <t>Lhoták</t>
  </si>
  <si>
    <t>Linková</t>
  </si>
  <si>
    <t>Litvinov</t>
  </si>
  <si>
    <t>Vasil</t>
  </si>
  <si>
    <t>Lochman</t>
  </si>
  <si>
    <t>Lopatka</t>
  </si>
  <si>
    <t>Patrik</t>
  </si>
  <si>
    <t>Lopočová</t>
  </si>
  <si>
    <t>Loprais</t>
  </si>
  <si>
    <t>Louda</t>
  </si>
  <si>
    <t>Lukaševič</t>
  </si>
  <si>
    <t>Lukeš</t>
  </si>
  <si>
    <t>PLUK Jablonec</t>
  </si>
  <si>
    <t>Lukášová</t>
  </si>
  <si>
    <t>Lux-Šatrová</t>
  </si>
  <si>
    <t>Veronika</t>
  </si>
  <si>
    <t>Lébl</t>
  </si>
  <si>
    <t>Macek</t>
  </si>
  <si>
    <t>Mach</t>
  </si>
  <si>
    <t>Machovec</t>
  </si>
  <si>
    <t>Macháčková</t>
  </si>
  <si>
    <t>Maglia</t>
  </si>
  <si>
    <t>Majer</t>
  </si>
  <si>
    <t>Majerová</t>
  </si>
  <si>
    <t>Malina</t>
  </si>
  <si>
    <t>Mikuláš</t>
  </si>
  <si>
    <t>Malinská</t>
  </si>
  <si>
    <t>Malivánek</t>
  </si>
  <si>
    <t>Mališ</t>
  </si>
  <si>
    <t>Mallat</t>
  </si>
  <si>
    <t>Mallatová</t>
  </si>
  <si>
    <t>Malá</t>
  </si>
  <si>
    <t>Margita</t>
  </si>
  <si>
    <t>Malý</t>
  </si>
  <si>
    <t>Mandíková</t>
  </si>
  <si>
    <t>Sylva</t>
  </si>
  <si>
    <t>Manka</t>
  </si>
  <si>
    <t>Heinz</t>
  </si>
  <si>
    <t>Marcián</t>
  </si>
  <si>
    <t>Marek</t>
  </si>
  <si>
    <t>Kryštof</t>
  </si>
  <si>
    <t>Mareš</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</si>
  <si>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</si>
  <si>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</si>
  <si>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</si>
  <si>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</si>
  <si>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</si>
  <si>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</si>
  <si>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</si>
  <si>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</si>
  <si>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</si>
  <si>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</si>
  <si>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</si>
  <si>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</si>
  <si>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</si>
  <si>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</si>
  <si>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</si>
  <si>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</si>
  <si>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</si>
  <si>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</si>
  <si>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</si>
  <si>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</si>
  <si>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</si>
  <si>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</si>
  <si>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</si>
  <si>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</si>
  <si>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</si>
  <si>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</si>
  <si>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</si>
  <si>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</si>
  <si>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</si>
  <si>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</si>
  <si>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</si>
  <si>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</si>
  <si>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</si>
  <si>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</si>
  <si>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</si>
  <si>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</si>
  <si>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</si>
  <si>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</si>
  <si>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</si>
  <si>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</si>
  <si>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</si>
  <si>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</si>
  <si>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</si>
  <si>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</si>
  <si>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</si>
  <si>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</si>
  <si>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</si>
  <si>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</si>
  <si>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</si>
  <si>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</si>
  <si>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</si>
  <si>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</si>
  <si>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</si>
  <si>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</si>
  <si>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</si>
  <si>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Musil</t>
  </si>
  <si>
    <t>Musilová</t>
  </si>
  <si>
    <t>Muzikant</t>
  </si>
  <si>
    <t>Muzikantová</t>
  </si>
  <si>
    <t>Naděžda</t>
  </si>
  <si>
    <t>Mužík</t>
  </si>
  <si>
    <t>VARAN</t>
  </si>
  <si>
    <t>Míček</t>
  </si>
  <si>
    <t>Míčková</t>
  </si>
  <si>
    <t>Adriana</t>
  </si>
  <si>
    <t>Müller</t>
  </si>
  <si>
    <t>Nacu</t>
  </si>
  <si>
    <t>Romain</t>
  </si>
  <si>
    <t>Nagy</t>
  </si>
  <si>
    <t>Navalaný</t>
  </si>
  <si>
    <t>Navrátil</t>
  </si>
  <si>
    <t>Navrátilová</t>
  </si>
  <si>
    <t>Nepomucký</t>
  </si>
  <si>
    <t>Netušil</t>
  </si>
  <si>
    <t>Radek</t>
  </si>
  <si>
    <t>Netíková</t>
  </si>
  <si>
    <t>Novotná</t>
  </si>
  <si>
    <t>Novotný</t>
  </si>
  <si>
    <t>Samuel</t>
  </si>
  <si>
    <t>Novák</t>
  </si>
  <si>
    <t>Boris</t>
  </si>
  <si>
    <t>Nováková</t>
  </si>
  <si>
    <t>Mária</t>
  </si>
  <si>
    <t>Němcová</t>
  </si>
  <si>
    <t>Němec</t>
  </si>
  <si>
    <t>Němečková</t>
  </si>
  <si>
    <t>Radomíra</t>
  </si>
  <si>
    <t>Nývlt</t>
  </si>
  <si>
    <t>Olbort</t>
  </si>
  <si>
    <t>Olšár</t>
  </si>
  <si>
    <t>Ondruška</t>
  </si>
  <si>
    <t>Ondryhal</t>
  </si>
  <si>
    <t>Ondryáš</t>
  </si>
  <si>
    <t>Orság</t>
  </si>
  <si>
    <t>Oskar St.</t>
  </si>
  <si>
    <t>Orságová</t>
  </si>
  <si>
    <t>Alexandra</t>
  </si>
  <si>
    <t>Pachla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</si>
  <si>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</si>
  <si>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</si>
  <si>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</si>
  <si>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</si>
  <si>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</si>
  <si>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</si>
  <si>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</si>
  <si>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</si>
  <si>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</si>
  <si>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</si>
  <si>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</si>
  <si>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</si>
  <si>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</si>
  <si>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</si>
  <si>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</si>
  <si>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</si>
  <si>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</si>
  <si>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</si>
  <si>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Pavýza</t>
  </si>
  <si>
    <t>Pažout</t>
  </si>
  <si>
    <t>Pechr</t>
  </si>
  <si>
    <t>Pejchalová</t>
  </si>
  <si>
    <t>Pejsar</t>
  </si>
  <si>
    <t>Peprníček</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</si>
  <si>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</si>
  <si>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</si>
  <si>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</si>
  <si>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</si>
  <si>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</si>
  <si>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</si>
  <si>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</si>
  <si>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</si>
  <si>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</si>
  <si>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</si>
  <si>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</si>
  <si>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</si>
  <si>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</si>
  <si>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</si>
  <si>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</si>
  <si>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</si>
  <si>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</si>
  <si>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</si>
  <si>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</si>
  <si>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</si>
  <si>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</si>
  <si>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</si>
  <si>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</si>
  <si>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</si>
  <si>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</si>
  <si>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</si>
  <si>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</si>
  <si>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</si>
  <si>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</si>
  <si>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</si>
  <si>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</si>
  <si>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</si>
  <si>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</si>
  <si>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</si>
  <si>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</si>
  <si>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</si>
  <si>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</si>
  <si>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</si>
  <si>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</si>
  <si>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</si>
  <si>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</si>
  <si>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</si>
  <si>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</si>
  <si>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</si>
  <si>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</si>
  <si>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</si>
  <si>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</si>
  <si>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</si>
  <si>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</si>
  <si>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Přibylová</t>
  </si>
  <si>
    <t>Přikryl</t>
  </si>
  <si>
    <t>Přikrylová</t>
  </si>
  <si>
    <t>Regina</t>
  </si>
  <si>
    <t>Radechovský</t>
  </si>
  <si>
    <t>Radoušová</t>
  </si>
  <si>
    <t>Rambousek</t>
  </si>
  <si>
    <t>Radomil</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</si>
  <si>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</si>
  <si>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</si>
  <si>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</si>
  <si>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</si>
  <si>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</si>
  <si>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</si>
  <si>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</si>
  <si>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</si>
  <si>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</si>
  <si>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</si>
  <si>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</si>
  <si>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</si>
  <si>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</si>
  <si>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</si>
  <si>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</si>
  <si>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</si>
  <si>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</si>
  <si>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</si>
  <si>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</si>
  <si>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</si>
  <si>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</si>
  <si>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</si>
  <si>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</si>
  <si>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</si>
  <si>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</si>
  <si>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</si>
  <si>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Rybářová</t>
  </si>
  <si>
    <t>Valerija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</si>
  <si>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</si>
  <si>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</si>
  <si>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</si>
  <si>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</si>
  <si>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</si>
  <si>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</si>
  <si>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</si>
  <si>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</si>
  <si>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</si>
  <si>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</si>
  <si>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</si>
  <si>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</si>
  <si>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</si>
  <si>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</si>
  <si>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</si>
  <si>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</si>
  <si>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</si>
  <si>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</si>
  <si>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</si>
  <si>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</si>
  <si>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</si>
  <si>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</si>
  <si>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</si>
  <si>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</si>
  <si>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</si>
  <si>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</si>
  <si>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</si>
  <si>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</si>
  <si>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</si>
  <si>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</si>
  <si>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</si>
  <si>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</si>
  <si>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</si>
  <si>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</si>
  <si>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</si>
  <si>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</si>
  <si>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</si>
  <si>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</si>
  <si>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</si>
  <si>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</si>
  <si>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</si>
  <si>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</si>
  <si>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</si>
  <si>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</si>
  <si>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</si>
  <si>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</si>
  <si>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</si>
  <si>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</si>
  <si>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</si>
  <si>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</si>
  <si>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</si>
  <si>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</si>
  <si>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</si>
  <si>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</si>
  <si>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</si>
  <si>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</si>
  <si>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</si>
  <si>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</si>
  <si>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</si>
  <si>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</si>
  <si>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</si>
  <si>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</si>
  <si>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</si>
  <si>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</si>
  <si>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</si>
  <si>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</si>
  <si>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</si>
  <si>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</si>
  <si>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</si>
  <si>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</si>
  <si>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</si>
  <si>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</si>
  <si>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</si>
  <si>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</si>
  <si>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</si>
  <si>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</si>
  <si>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</si>
  <si>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</si>
  <si>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</si>
  <si>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</si>
  <si>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</si>
  <si>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</si>
  <si>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</si>
  <si>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</si>
  <si>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</si>
  <si>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</si>
  <si>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</si>
  <si>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</si>
  <si>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</si>
  <si>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</si>
  <si>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</si>
  <si>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</si>
  <si>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</si>
  <si>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</si>
  <si>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</si>
  <si>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</si>
  <si>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</si>
  <si>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</si>
  <si>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</si>
  <si>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</si>
  <si>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</si>
  <si>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</si>
  <si>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</si>
  <si>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</si>
  <si>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</si>
  <si>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</si>
  <si>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</si>
  <si>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</si>
  <si>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</si>
  <si>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</si>
  <si>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</si>
  <si>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</si>
  <si>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</si>
  <si>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</si>
  <si>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</si>
  <si>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</si>
  <si>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</si>
  <si>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</si>
  <si>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</si>
  <si>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</si>
  <si>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</si>
  <si>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</si>
  <si>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</si>
  <si>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</si>
  <si>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</si>
  <si>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</si>
  <si>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</si>
  <si>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</si>
  <si>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</si>
  <si>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</si>
  <si>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</si>
  <si>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</si>
  <si>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</si>
  <si>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</si>
  <si>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</si>
  <si>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</si>
  <si>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</si>
  <si>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</si>
  <si>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</si>
  <si>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</si>
  <si>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</si>
  <si>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</si>
  <si>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</si>
  <si>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</si>
  <si>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</si>
  <si>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</si>
  <si>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</si>
  <si>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</si>
  <si>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</si>
  <si>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</si>
  <si>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</si>
  <si>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</si>
  <si>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</si>
  <si>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</si>
  <si>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</si>
  <si>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</si>
  <si>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</si>
  <si>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</si>
  <si>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</si>
  <si>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</si>
  <si>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</si>
  <si>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</si>
  <si>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</si>
  <si>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</si>
  <si>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</si>
  <si>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</si>
  <si>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</si>
  <si>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</si>
  <si>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</si>
  <si>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</si>
  <si>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</si>
  <si>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</si>
  <si>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</si>
  <si>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</si>
  <si>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</si>
  <si>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</si>
  <si>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</si>
  <si>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</si>
  <si>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</si>
  <si>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</si>
  <si>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</si>
  <si>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</si>
  <si>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</si>
  <si>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</si>
  <si>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</si>
  <si>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</si>
  <si>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</si>
  <si>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</si>
  <si>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</si>
  <si>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</si>
  <si>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</si>
  <si>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</si>
  <si>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</si>
  <si>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</si>
  <si>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</si>
  <si>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</si>
  <si>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</si>
  <si>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</si>
  <si>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</si>
  <si>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</si>
  <si>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</si>
  <si>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</si>
  <si>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</si>
  <si>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</si>
  <si>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</si>
  <si>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</si>
  <si>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</si>
  <si>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</si>
  <si>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</si>
  <si>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</si>
  <si>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</si>
  <si>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</si>
  <si>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</si>
  <si>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</si>
  <si>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</si>
  <si>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</si>
  <si>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</si>
  <si>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</si>
  <si>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</si>
  <si>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</si>
  <si>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</si>
  <si>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</si>
  <si>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</si>
  <si>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</si>
  <si>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</si>
  <si>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</si>
  <si>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</si>
  <si>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</si>
  <si>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</si>
  <si>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</si>
  <si>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</si>
  <si>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</si>
  <si>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</si>
  <si>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</si>
  <si>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</si>
  <si>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</si>
  <si>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</si>
  <si>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</si>
  <si>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</si>
  <si>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</si>
  <si>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</si>
  <si>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</si>
  <si>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</si>
  <si>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</si>
  <si>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</si>
  <si>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</si>
  <si>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</si>
  <si>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</si>
  <si>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</si>
  <si>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</si>
  <si>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</si>
  <si>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</si>
  <si>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</si>
  <si>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</si>
  <si>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</si>
  <si>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</si>
  <si>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</si>
  <si>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</si>
  <si>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Koulení v pivovaru</t>
  </si>
  <si>
    <t>04.10.2020</t>
  </si>
  <si>
    <t>Mullerová</t>
  </si>
  <si>
    <t>Palán</t>
  </si>
  <si>
    <t>Rendla</t>
  </si>
  <si>
    <t>Skřepský</t>
  </si>
  <si>
    <t>Turna</t>
  </si>
  <si>
    <t>Počet přihlášených týmů: 47</t>
  </si>
  <si>
    <t>prestige</t>
  </si>
  <si>
    <t>Pořádá PC Egrensis</t>
  </si>
  <si>
    <t>•• dvojice</t>
  </si>
  <si>
    <t>Č. licence</t>
  </si>
  <si>
    <t>Příjmení a jméno Odhlásit tým</t>
  </si>
  <si>
    <t>Síla: 103.75</t>
  </si>
  <si>
    <t>Tomáš Michálek</t>
  </si>
  <si>
    <t>56.000</t>
  </si>
  <si>
    <t>Vojtěch Lukáš</t>
  </si>
  <si>
    <t>47.750</t>
  </si>
  <si>
    <t>Síla: 101.75</t>
  </si>
  <si>
    <t>Petr ml. Vavrovič "E"</t>
  </si>
  <si>
    <t>55.000</t>
  </si>
  <si>
    <t>Kateřina Froňková "E"</t>
  </si>
  <si>
    <t>46.750</t>
  </si>
  <si>
    <t>Síla: 93.25</t>
  </si>
  <si>
    <t>Ivo Michálek</t>
  </si>
  <si>
    <t>Michal ml. Zdobinský "J"</t>
  </si>
  <si>
    <t>38.250</t>
  </si>
  <si>
    <t>Síla: 92.5</t>
  </si>
  <si>
    <t>Lukáš Valenz</t>
  </si>
  <si>
    <t>42.750</t>
  </si>
  <si>
    <t>Veronika Slobodová</t>
  </si>
  <si>
    <t>49.750</t>
  </si>
  <si>
    <t>Síla: 80.813</t>
  </si>
  <si>
    <t>Jindřich Kauca</t>
  </si>
  <si>
    <t>51.375</t>
  </si>
  <si>
    <t>Petr Fuksa</t>
  </si>
  <si>
    <t>29.438</t>
  </si>
  <si>
    <t>Síla: 67</t>
  </si>
  <si>
    <t>Petr Lukáš</t>
  </si>
  <si>
    <t>30.750</t>
  </si>
  <si>
    <t>Lubomír Srnský</t>
  </si>
  <si>
    <t>36.250</t>
  </si>
  <si>
    <t>Síla: 66.75</t>
  </si>
  <si>
    <t>Jana Lukášová</t>
  </si>
  <si>
    <t>32.750</t>
  </si>
  <si>
    <t>Markéta Palicová</t>
  </si>
  <si>
    <t>34.000</t>
  </si>
  <si>
    <t>Síla: 62.064</t>
  </si>
  <si>
    <t>Jiřina Demčíková</t>
  </si>
  <si>
    <t>37.500</t>
  </si>
  <si>
    <t>Simona Horáčková</t>
  </si>
  <si>
    <t>24.564</t>
  </si>
  <si>
    <t>Síla: 58.627</t>
  </si>
  <si>
    <t>Ivana Dlouhá</t>
  </si>
  <si>
    <t>30.501</t>
  </si>
  <si>
    <t>Josef Kamaryt</t>
  </si>
  <si>
    <t>28.126</t>
  </si>
  <si>
    <t>Síla: 57.095</t>
  </si>
  <si>
    <t>Jaroslav Pastorek</t>
  </si>
  <si>
    <t>SKP Řepy</t>
  </si>
  <si>
    <t>30.000</t>
  </si>
  <si>
    <t>Petr Pilát</t>
  </si>
  <si>
    <t>27.095</t>
  </si>
  <si>
    <t>Síla: 55.689</t>
  </si>
  <si>
    <t>Jiří Froněk Ml. "J"</t>
  </si>
  <si>
    <t>18.314</t>
  </si>
  <si>
    <t>Petr Morávek</t>
  </si>
  <si>
    <t>37.375</t>
  </si>
  <si>
    <t>Síla: 55.657</t>
  </si>
  <si>
    <t>Dana Tomášková</t>
  </si>
  <si>
    <t>29.719</t>
  </si>
  <si>
    <t>Jana Radoušová</t>
  </si>
  <si>
    <t>25.938</t>
  </si>
  <si>
    <t>Síla: 53.47</t>
  </si>
  <si>
    <t>Blanka Froňková</t>
  </si>
  <si>
    <t>29.250</t>
  </si>
  <si>
    <t>Václav Valík</t>
  </si>
  <si>
    <t>24.220</t>
  </si>
  <si>
    <t>Síla: 51.939</t>
  </si>
  <si>
    <t>Leoš Krejčín</t>
  </si>
  <si>
    <t>25.251</t>
  </si>
  <si>
    <t>Lenka Krejčínová</t>
  </si>
  <si>
    <t>26.688</t>
  </si>
  <si>
    <t>Síla: 51.384</t>
  </si>
  <si>
    <t>Milan Kulhánek</t>
  </si>
  <si>
    <t>22.946</t>
  </si>
  <si>
    <t>Milan Demčík St.</t>
  </si>
  <si>
    <t>28.438</t>
  </si>
  <si>
    <t>Síla: 51.065</t>
  </si>
  <si>
    <t>Jaromír Vlach</t>
  </si>
  <si>
    <t>Magda Sjögren</t>
  </si>
  <si>
    <t>20.315</t>
  </si>
  <si>
    <t>Síla: 47.691</t>
  </si>
  <si>
    <t>Jaroslav Hladík</t>
  </si>
  <si>
    <t>24.314</t>
  </si>
  <si>
    <t>Miroslav Ptáček</t>
  </si>
  <si>
    <t>23.377</t>
  </si>
  <si>
    <t>Síla: 46.376</t>
  </si>
  <si>
    <t>Milan Bayer</t>
  </si>
  <si>
    <t>23.813</t>
  </si>
  <si>
    <t>Hana Bayerová</t>
  </si>
  <si>
    <t>22.563</t>
  </si>
  <si>
    <t>Síla: 45.431</t>
  </si>
  <si>
    <t>Milan Radechovský</t>
  </si>
  <si>
    <t>PC Mimo Done Nymburk</t>
  </si>
  <si>
    <t>20.430</t>
  </si>
  <si>
    <t>Jan Kára</t>
  </si>
  <si>
    <t>25.001</t>
  </si>
  <si>
    <t>Síla: 43.875</t>
  </si>
  <si>
    <t>Helena Valenzová</t>
  </si>
  <si>
    <t>8.750</t>
  </si>
  <si>
    <t>Jiří Ondryáš</t>
  </si>
  <si>
    <t>35.125</t>
  </si>
  <si>
    <t>Síla: 37.815</t>
  </si>
  <si>
    <t>Tomáš Jirkovský</t>
  </si>
  <si>
    <t>21.126</t>
  </si>
  <si>
    <t>Milan Špitálský</t>
  </si>
  <si>
    <t>16.689</t>
  </si>
  <si>
    <t>Síla: 36.315</t>
  </si>
  <si>
    <t>Barbora Kašparová</t>
  </si>
  <si>
    <t>19.501</t>
  </si>
  <si>
    <t>Aleš Klouda</t>
  </si>
  <si>
    <t>16.814</t>
  </si>
  <si>
    <t>Síla: 34.309</t>
  </si>
  <si>
    <t>Jindřich Hůrka</t>
  </si>
  <si>
    <t>12.120</t>
  </si>
  <si>
    <t>Zdeněk Hulec</t>
  </si>
  <si>
    <t>22.189</t>
  </si>
  <si>
    <t>Síla: 33.933</t>
  </si>
  <si>
    <t>Alena Blieková</t>
  </si>
  <si>
    <t>SENIOR TÝM PRAHA 1</t>
  </si>
  <si>
    <t>13.243</t>
  </si>
  <si>
    <t>Zhi Jing Vaňková</t>
  </si>
  <si>
    <t>20.690</t>
  </si>
  <si>
    <t>Síla: 32.939</t>
  </si>
  <si>
    <t>Jiří Michovský</t>
  </si>
  <si>
    <t>17.564</t>
  </si>
  <si>
    <t>Ivo Kacerovský</t>
  </si>
  <si>
    <t>15.375</t>
  </si>
  <si>
    <t>Síla: 32.782</t>
  </si>
  <si>
    <t>Vladimír Brázda</t>
  </si>
  <si>
    <t>32.782</t>
  </si>
  <si>
    <t>Mariana Semeniv (UA)</t>
  </si>
  <si>
    <t>  </t>
  </si>
  <si>
    <t>Síla: 31.065</t>
  </si>
  <si>
    <t>Jan Maňák</t>
  </si>
  <si>
    <t>20.689</t>
  </si>
  <si>
    <t>Jana Křešťáková</t>
  </si>
  <si>
    <t>10.376</t>
  </si>
  <si>
    <t>Síla: 30.253</t>
  </si>
  <si>
    <t>Václav Stejskal</t>
  </si>
  <si>
    <t>17.877</t>
  </si>
  <si>
    <t>Petr Stejskal</t>
  </si>
  <si>
    <t>12.376</t>
  </si>
  <si>
    <t>Síla: 26.759</t>
  </si>
  <si>
    <t>Václav Mráz</t>
  </si>
  <si>
    <t>19.758</t>
  </si>
  <si>
    <t>Jan Valenz</t>
  </si>
  <si>
    <t>7.001</t>
  </si>
  <si>
    <t>Síla: 26.44</t>
  </si>
  <si>
    <t>Matěj Zikmunda "E"</t>
  </si>
  <si>
    <t>15.751</t>
  </si>
  <si>
    <t>Vojtěch Zikmunda</t>
  </si>
  <si>
    <t>10.689</t>
  </si>
  <si>
    <t>Síla: 21.158</t>
  </si>
  <si>
    <t>Christo Christov</t>
  </si>
  <si>
    <t>10.579</t>
  </si>
  <si>
    <t>Irena Christovová</t>
  </si>
  <si>
    <t>Síla: 21.057</t>
  </si>
  <si>
    <t>Oldřich Semrád</t>
  </si>
  <si>
    <t>18.689</t>
  </si>
  <si>
    <t>Zdeněk Loprais</t>
  </si>
  <si>
    <t>2.368</t>
  </si>
  <si>
    <t>Síla: 19.176</t>
  </si>
  <si>
    <t>Tatiana Dvořáková</t>
  </si>
  <si>
    <t>8.971</t>
  </si>
  <si>
    <t>Tomáš Kula</t>
  </si>
  <si>
    <t>10.205</t>
  </si>
  <si>
    <t>Síla: 17.94</t>
  </si>
  <si>
    <t>Evžen Křížek</t>
  </si>
  <si>
    <t>9.962</t>
  </si>
  <si>
    <t>Věra Váňová</t>
  </si>
  <si>
    <t>7.978</t>
  </si>
  <si>
    <t>Síla: 17.75</t>
  </si>
  <si>
    <t>Marie Hokešová</t>
  </si>
  <si>
    <t>8.875</t>
  </si>
  <si>
    <t>Jindřich Kubeš</t>
  </si>
  <si>
    <t>Síla: 17.142</t>
  </si>
  <si>
    <t>Martin Zikmunda</t>
  </si>
  <si>
    <t>13.282</t>
  </si>
  <si>
    <t>Jan Lukaševič</t>
  </si>
  <si>
    <t>3.860</t>
  </si>
  <si>
    <t>Síla: 15.243</t>
  </si>
  <si>
    <t>Jindra Hůrková</t>
  </si>
  <si>
    <t>6.438</t>
  </si>
  <si>
    <t>Eva Josífková</t>
  </si>
  <si>
    <t>8.805</t>
  </si>
  <si>
    <t>Síla: 13.407</t>
  </si>
  <si>
    <t>Jaroslav Boček</t>
  </si>
  <si>
    <t>Síla: 11.72</t>
  </si>
  <si>
    <t>Jindřich Zoubek</t>
  </si>
  <si>
    <t>5.063</t>
  </si>
  <si>
    <t>Renata Kloudová</t>
  </si>
  <si>
    <t>6.657</t>
  </si>
  <si>
    <t>Síla: 8.845</t>
  </si>
  <si>
    <t>Zbyněk Syrovátka</t>
  </si>
  <si>
    <t>5.688</t>
  </si>
  <si>
    <t>Josef Bučinský</t>
  </si>
  <si>
    <t>3.157</t>
  </si>
  <si>
    <t>Síla: 8.188</t>
  </si>
  <si>
    <t>Miroslav Janík</t>
  </si>
  <si>
    <t>4.500</t>
  </si>
  <si>
    <t>František Volenec</t>
  </si>
  <si>
    <t>3.688</t>
  </si>
  <si>
    <t>Síla: 7.939</t>
  </si>
  <si>
    <t>Pavel Jurč</t>
  </si>
  <si>
    <t>7.064</t>
  </si>
  <si>
    <t>Květa Gordonová</t>
  </si>
  <si>
    <t>0.875</t>
  </si>
  <si>
    <t>Síla: 7.909</t>
  </si>
  <si>
    <t>Josefína Kolaříková</t>
  </si>
  <si>
    <t>4.993</t>
  </si>
  <si>
    <t>Jiřina Mullerová</t>
  </si>
  <si>
    <t>2.916</t>
  </si>
  <si>
    <t>Síla: 7.712</t>
  </si>
  <si>
    <t>David Mikloš</t>
  </si>
  <si>
    <t>0.500</t>
  </si>
  <si>
    <t>Miloš Duška "J"</t>
  </si>
  <si>
    <t>7.212</t>
  </si>
  <si>
    <t>Síla: 3.219</t>
  </si>
  <si>
    <t>Petr Končel</t>
  </si>
  <si>
    <t>0.000</t>
  </si>
  <si>
    <t>Zdeňka Špannerová</t>
  </si>
  <si>
    <t>3.219</t>
  </si>
  <si>
    <t/>
  </si>
  <si>
    <t>František Šatra, Karla Bočková, Lenka Novotná</t>
  </si>
  <si>
    <t>Zapsali</t>
  </si>
  <si>
    <t>Radim Pacák</t>
  </si>
  <si>
    <t>Jindřich Kauca, Miroslav Pešout, Radim Pacák</t>
  </si>
  <si>
    <t>Miroslav Pešout</t>
  </si>
  <si>
    <t>280,- Kč za osobu, 140 Kč pro juniory</t>
  </si>
  <si>
    <t>price money, poháry, věcné ceny</t>
  </si>
  <si>
    <t>ANO, ve švýcaru a v KO16 – 50 min., V KO8 a KO4 60 min.</t>
  </si>
  <si>
    <t>ANO</t>
  </si>
  <si>
    <t>polojasno, bez deště</t>
  </si>
  <si>
    <t>Turnaj proběhl hladce a bez problémů.</t>
  </si>
  <si>
    <t>Nepodány</t>
  </si>
  <si>
    <t>Nezaregistrovány</t>
  </si>
  <si>
    <t xml:space="preserve">Před zahájením turnaje připomenuta nutnost značení cíle v limitních vzdálenostech. K zásadnímu porušování Pravidel nedošlo, drobné prohřešky rešeny domluvou. Turnaj hodnotím jako velmi zdařilý. </t>
  </si>
  <si>
    <t>Turnaj byl z pozice pořadatelů, rozhodčího veden velice dobře. Zajištěno kvalitní občerstvení, turnaj měl spád bez prodlev. Skončil v rozumnou dobu a semi a finále pod světly. Turnaj bez výhrad.</t>
  </si>
  <si>
    <t>91103750989989999996499906</t>
  </si>
  <si>
    <t>1 Carreau Brno - Michálek Tomáš</t>
  </si>
  <si>
    <t>91101750989986999994322553</t>
  </si>
  <si>
    <t>2 PC Sokol Lipník - Vavrovič Petr ml.</t>
  </si>
  <si>
    <t>91093250989988999997159152</t>
  </si>
  <si>
    <t>3 Carreau Brno - Michálek Ivo</t>
  </si>
  <si>
    <t>91092500989989999995057277</t>
  </si>
  <si>
    <t>4 VARAN - Valenz Lukáš</t>
  </si>
  <si>
    <t>91080813989977999998179405</t>
  </si>
  <si>
    <t>5 PC Kolová - Kauca Jindřich</t>
  </si>
  <si>
    <t>91067000989944999974732761</t>
  </si>
  <si>
    <t>6 PLUK Jablonec - Lukáš Petr</t>
  </si>
  <si>
    <t>91066750989955999984353359</t>
  </si>
  <si>
    <t>7 PLUK Jablonec - Lukášová Jana</t>
  </si>
  <si>
    <t>91062064989931999978694187</t>
  </si>
  <si>
    <t>8 SK Sahara Vědomice - Demčíková Jiřina</t>
  </si>
  <si>
    <t>91058627989897999957815719</t>
  </si>
  <si>
    <t>9 Club Rodamiento - Dlouhá Ivana</t>
  </si>
  <si>
    <t>91057095989881999956339490</t>
  </si>
  <si>
    <t>10 SK Pétanque Řepy - Pastorek Jaroslav</t>
  </si>
  <si>
    <t>91055689989839999972529988</t>
  </si>
  <si>
    <t>11 Petank Club Praha - Froněk Jiří ml.</t>
  </si>
  <si>
    <t>91055657989904999955605945</t>
  </si>
  <si>
    <t>12 UBU Únětice - Tomášková Dana</t>
  </si>
  <si>
    <t>91053470989898999983929911</t>
  </si>
  <si>
    <t>13 PC Sokol Lipník - Froňková Blanka</t>
  </si>
  <si>
    <t>91051939989954999979625929</t>
  </si>
  <si>
    <t>14 SKP Kulová osma - Krejčín Leoš</t>
  </si>
  <si>
    <t>91051384989824999931624961</t>
  </si>
  <si>
    <t>15 SK Sahara Vědomice - Kulhánek Milan</t>
  </si>
  <si>
    <t>91051065989862999962176456</t>
  </si>
  <si>
    <t>16 Sokol Kostomlaty - Vlach Jaromír</t>
  </si>
  <si>
    <t>91047691989854999936055695</t>
  </si>
  <si>
    <t>17 SK Pétanque Řepy - Hladík Jaroslav</t>
  </si>
  <si>
    <t>91046376989865999933592801</t>
  </si>
  <si>
    <t>18 UBU Únětice - Bayer Milan</t>
  </si>
  <si>
    <t>91045431989776999899100870</t>
  </si>
  <si>
    <t>19 PC Mimo Done - Radechovský Milan</t>
  </si>
  <si>
    <t>91043875989793999987141068</t>
  </si>
  <si>
    <t>20 VARAN - Valenzová Helena</t>
  </si>
  <si>
    <t>91037815989787999900107234</t>
  </si>
  <si>
    <t>21 PK Osika Plzeň - Jirkovský Tomáš</t>
  </si>
  <si>
    <t>91036315989745999893766418</t>
  </si>
  <si>
    <t>22 Petank Club Praha - Kašparová Barbora</t>
  </si>
  <si>
    <t>91034309989730999908194653</t>
  </si>
  <si>
    <t>23 Bowle 09 Klatovy - Hůrka Jindřich</t>
  </si>
  <si>
    <t>01000000000000000000385132</t>
  </si>
  <si>
    <t>24 CP VARY - Dvořáková Tatiana</t>
  </si>
  <si>
    <t>01000000000000000000819357</t>
  </si>
  <si>
    <t>25 SENIOR TÝM Praha 1 - Blieková Alena</t>
  </si>
  <si>
    <t>01000000000000000000568995</t>
  </si>
  <si>
    <t>26 PPA POZORKA - Michovský Jiří</t>
  </si>
  <si>
    <t>01000000000000000000377711</t>
  </si>
  <si>
    <t>27 PC Mimo Done - Mikloš David</t>
  </si>
  <si>
    <t>01000000000000000000200647</t>
  </si>
  <si>
    <t>28 PC Egrensis - Syrovátka Zbyněk</t>
  </si>
  <si>
    <t>01000000000000000000655894</t>
  </si>
  <si>
    <t>29 PPA POZORKA - Janík Miroslav</t>
  </si>
  <si>
    <t>01000000000000000000621445</t>
  </si>
  <si>
    <t>30 1. KPK Vrchlabí - Brázda Vladimír</t>
  </si>
  <si>
    <t>01000000000000000000252475</t>
  </si>
  <si>
    <t>31 PC Egrensis - Říha Filip</t>
  </si>
  <si>
    <t>01000000000000000000161024</t>
  </si>
  <si>
    <t>32 Petank Club Praha - Maňák Jan</t>
  </si>
  <si>
    <t>01000000000000000000126797</t>
  </si>
  <si>
    <t>33 PC Egrensis - Jurč Pavel</t>
  </si>
  <si>
    <t>01000000000000000000106672</t>
  </si>
  <si>
    <t>34 JAPKO - Stejskal Václav</t>
  </si>
  <si>
    <t>01000000000000000000326708</t>
  </si>
  <si>
    <t>35 PC Egrensis - Hošek Vladislav</t>
  </si>
  <si>
    <t>01000000000000000000213174</t>
  </si>
  <si>
    <t>36 PC Mimo Done - Zikmunda Martin</t>
  </si>
  <si>
    <t>01000000000000000000826505</t>
  </si>
  <si>
    <t>37 SK Pétanque Řepy - Christov Christo</t>
  </si>
  <si>
    <t>01000000000000000000946531</t>
  </si>
  <si>
    <t>38 PK Osika Plzeň - Mráz Václav</t>
  </si>
  <si>
    <t>01000000000000000000913537</t>
  </si>
  <si>
    <t>39 PC Mimo Done - Zikmunda Matěj</t>
  </si>
  <si>
    <t>01000000000000000000715316</t>
  </si>
  <si>
    <t>40 UBU Únětice - Kolaříková Josefína</t>
  </si>
  <si>
    <t>01000000000000000000852560</t>
  </si>
  <si>
    <t>41 PKT Velký Šanc - Semrád Oldřich</t>
  </si>
  <si>
    <t>01000000000000000000191016</t>
  </si>
  <si>
    <t>42 Bowle 09 Klatovy - Hůrková Jindra</t>
  </si>
  <si>
    <t>01000000000000000000192650</t>
  </si>
  <si>
    <t>43 CP VARY - Končel Petr</t>
  </si>
  <si>
    <t>01000000000000000000045008</t>
  </si>
  <si>
    <t>44 PC Kolová - Hokešová Marie</t>
  </si>
  <si>
    <t>01000000000000000000808243</t>
  </si>
  <si>
    <t>45 SK Pétanque Řepy - Křížek Evžen</t>
  </si>
  <si>
    <t>01000000000000000000533878</t>
  </si>
  <si>
    <t>46 CP VARY - Zoubek Jindřich</t>
  </si>
  <si>
    <t>00000000000000000000759815</t>
  </si>
  <si>
    <t>00000000000000000000886695</t>
  </si>
  <si>
    <t>00000000000000000000159130</t>
  </si>
  <si>
    <t>00000000000000000000819360</t>
  </si>
  <si>
    <t>00000000000000000000252670</t>
  </si>
  <si>
    <t>00000000000000000000202737</t>
  </si>
  <si>
    <t>00000000000000000000748305</t>
  </si>
  <si>
    <t>00000000000000000000818372</t>
  </si>
  <si>
    <t>00000000000000000000762073</t>
  </si>
  <si>
    <t>00000000000000000000429494</t>
  </si>
  <si>
    <t>00000000000000000000654960</t>
  </si>
  <si>
    <t>00000000000000000000175550</t>
  </si>
  <si>
    <t>00000000000000000000983205</t>
  </si>
  <si>
    <t>00000000000000000000789184</t>
  </si>
  <si>
    <t>00000000000000000000002131</t>
  </si>
  <si>
    <t>00000000000000000000083227</t>
  </si>
  <si>
    <t>00000000000000000000606743</t>
  </si>
  <si>
    <t>00000000000000000000631661</t>
  </si>
  <si>
    <t>00000000000000000000819757</t>
  </si>
  <si>
    <t>00000000000000000000904489</t>
  </si>
  <si>
    <t>00000000000000000000031759</t>
  </si>
  <si>
    <t>00000000000000000000811840</t>
  </si>
  <si>
    <t>00000000000000000000071562</t>
  </si>
  <si>
    <t>00000000000000000000981148</t>
  </si>
  <si>
    <t>00000000000000000000622986</t>
  </si>
  <si>
    <t>00000000000000000000369236</t>
  </si>
  <si>
    <t>00000000000000000000064534</t>
  </si>
  <si>
    <t>00000000000000000000489035</t>
  </si>
  <si>
    <t>00000000000000000000039325</t>
  </si>
  <si>
    <t>00000000000000000000783757</t>
  </si>
  <si>
    <t>00000000000000000000585787</t>
  </si>
  <si>
    <t>00000000000000000000980509</t>
  </si>
  <si>
    <t>00000000000000000000822541</t>
  </si>
  <si>
    <t>00000000000000000000272729</t>
  </si>
  <si>
    <t>00000000000000000000732668</t>
  </si>
  <si>
    <t>00000000000000000000171679</t>
  </si>
  <si>
    <t>00000000000000000000465136</t>
  </si>
  <si>
    <t>00000000000000000000406826</t>
  </si>
  <si>
    <t>00000000000000000000435393</t>
  </si>
  <si>
    <t>00000000000000000000896443</t>
  </si>
  <si>
    <t>00000000000000000000676454</t>
  </si>
  <si>
    <t>00000000000000000000314859</t>
  </si>
  <si>
    <t>00000000000000000000199289</t>
  </si>
  <si>
    <t>00000000000000000000695346</t>
  </si>
  <si>
    <t>00000000000000000000054579</t>
  </si>
  <si>
    <t>00000000000000000000282436</t>
  </si>
  <si>
    <t>00000000000000000000377102</t>
  </si>
  <si>
    <t>00000000000000000000361812</t>
  </si>
  <si>
    <t>00000000000000000000404961</t>
  </si>
  <si>
    <t>00000000000000000000062146</t>
  </si>
  <si>
    <t>00000000000000000000400694</t>
  </si>
  <si>
    <t>00000000000000000000566838</t>
  </si>
  <si>
    <t>00000000000000000000738438</t>
  </si>
  <si>
    <t>00000000000000000000140488</t>
  </si>
  <si>
    <t>00000000000000000000134714</t>
  </si>
  <si>
    <t>00000000000000000000813099</t>
  </si>
  <si>
    <t>00000000000000000000571557</t>
  </si>
  <si>
    <t>00000000000000000000724771</t>
  </si>
  <si>
    <t>00000000000000000000668582</t>
  </si>
  <si>
    <t>00000000000000000000919860</t>
  </si>
  <si>
    <t>00000000000000000000473821</t>
  </si>
  <si>
    <t>00000000000000000000877701</t>
  </si>
  <si>
    <t>00000000000000000000086385</t>
  </si>
  <si>
    <t>00000000000000000000684548</t>
  </si>
  <si>
    <t>00000000000000000000962094</t>
  </si>
  <si>
    <t>00000000000000000000326992</t>
  </si>
  <si>
    <t>00000000000000000000650698</t>
  </si>
  <si>
    <t>00000000000000000000133316</t>
  </si>
  <si>
    <t>00000000000000000000079601</t>
  </si>
  <si>
    <t>00000000000000000000080933</t>
  </si>
  <si>
    <t>00000000000000000000537453</t>
  </si>
  <si>
    <t>00000000000000000000133218</t>
  </si>
  <si>
    <t>00000000000000000000845640</t>
  </si>
  <si>
    <t>00000000000000000000612485</t>
  </si>
  <si>
    <t>00000000000000000000073913</t>
  </si>
  <si>
    <t>00000000000000000000120859</t>
  </si>
  <si>
    <t>00000000000000000000751968</t>
  </si>
  <si>
    <t>00000000000000000000836595</t>
  </si>
  <si>
    <t>00000000000000000000108470</t>
  </si>
  <si>
    <t>00000000000000000000790029</t>
  </si>
  <si>
    <t>00000000000000000000900958</t>
  </si>
  <si>
    <t>00000000000000000000136507</t>
  </si>
</sst>
</file>

<file path=xl/styles.xml><?xml version="1.0" encoding="utf-8"?>
<styleSheet xmlns="http://schemas.openxmlformats.org/spreadsheetml/2006/main">
  <numFmts count="3">
    <numFmt numFmtId="164" formatCode="0.000"/>
    <numFmt numFmtId="165" formatCode="0.0"/>
    <numFmt numFmtId="166" formatCode="d/m/yyyy;@"/>
  </numFmts>
  <fonts count="78">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
      <sz val="8"/>
      <name val="Arial CE"/>
      <charset val="238"/>
    </font>
    <font>
      <b/>
      <sz val="12"/>
      <name val="Arial"/>
      <family val="2"/>
      <charset val="238"/>
    </font>
    <font>
      <b/>
      <u/>
      <sz val="10"/>
      <color indexed="81"/>
      <name val="Tahoma"/>
      <family val="2"/>
    </font>
    <font>
      <sz val="10"/>
      <color indexed="81"/>
      <name val="Tahoma"/>
      <family val="2"/>
    </font>
    <font>
      <i/>
      <sz val="10"/>
      <color indexed="81"/>
      <name val="Tahoma"/>
      <family val="2"/>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medium">
        <color auto="1"/>
      </top>
      <bottom/>
      <diagonal/>
    </border>
    <border>
      <left style="thin">
        <color auto="1"/>
      </left>
      <right style="thin">
        <color auto="1"/>
      </right>
      <top style="medium">
        <color auto="1"/>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auto="1"/>
      </bottom>
      <diagonal/>
    </border>
    <border>
      <left/>
      <right/>
      <top style="thick">
        <color auto="1"/>
      </top>
      <bottom/>
      <diagonal/>
    </border>
    <border>
      <left/>
      <right style="thin">
        <color indexed="9"/>
      </right>
      <top/>
      <bottom style="thin">
        <color indexed="9"/>
      </bottom>
      <diagonal/>
    </border>
    <border>
      <left style="thin">
        <color indexed="9"/>
      </left>
      <right style="thick">
        <color auto="1"/>
      </right>
      <top style="thin">
        <color indexed="9"/>
      </top>
      <bottom style="thin">
        <color indexed="9"/>
      </bottom>
      <diagonal/>
    </border>
    <border>
      <left style="thick">
        <color auto="1"/>
      </left>
      <right style="thin">
        <color indexed="9"/>
      </right>
      <top style="thin">
        <color indexed="9"/>
      </top>
      <bottom style="thin">
        <color indexed="9"/>
      </bottom>
      <diagonal/>
    </border>
    <border>
      <left style="thick">
        <color auto="1"/>
      </left>
      <right style="thick">
        <color auto="1"/>
      </right>
      <top style="thin">
        <color indexed="9"/>
      </top>
      <bottom style="thick">
        <color auto="1"/>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auto="1"/>
      </right>
      <top style="thin">
        <color indexed="9"/>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medium">
        <color auto="1"/>
      </top>
      <bottom style="thin">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thick">
        <color indexed="10"/>
      </left>
      <right style="thick">
        <color indexed="10"/>
      </right>
      <top style="thick">
        <color indexed="10"/>
      </top>
      <bottom style="thick">
        <color indexed="10"/>
      </bottom>
      <diagonal/>
    </border>
    <border>
      <left style="thin">
        <color auto="1"/>
      </left>
      <right style="thin">
        <color auto="1"/>
      </right>
      <top style="thin">
        <color auto="1"/>
      </top>
      <bottom/>
      <diagonal/>
    </border>
    <border>
      <left style="medium">
        <color auto="1"/>
      </left>
      <right style="double">
        <color auto="1"/>
      </right>
      <top style="medium">
        <color auto="1"/>
      </top>
      <bottom style="thin">
        <color indexed="9"/>
      </bottom>
      <diagonal/>
    </border>
    <border>
      <left style="medium">
        <color auto="1"/>
      </left>
      <right style="double">
        <color auto="1"/>
      </right>
      <top style="thin">
        <color indexed="9"/>
      </top>
      <bottom style="thin">
        <color indexed="9"/>
      </bottom>
      <diagonal/>
    </border>
    <border>
      <left style="medium">
        <color auto="1"/>
      </left>
      <right style="double">
        <color auto="1"/>
      </right>
      <top style="thin">
        <color indexed="9"/>
      </top>
      <bottom style="medium">
        <color auto="1"/>
      </bottom>
      <diagonal/>
    </border>
    <border>
      <left style="medium">
        <color auto="1"/>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thin">
        <color indexed="9"/>
      </bottom>
      <diagonal/>
    </border>
    <border>
      <left/>
      <right style="medium">
        <color auto="1"/>
      </right>
      <top style="thin">
        <color indexed="9"/>
      </top>
      <bottom style="thin">
        <color indexed="9"/>
      </bottom>
      <diagonal/>
    </border>
    <border>
      <left/>
      <right style="medium">
        <color auto="1"/>
      </right>
      <top style="thin">
        <color indexed="9"/>
      </top>
      <bottom style="medium">
        <color auto="1"/>
      </bottom>
      <diagonal/>
    </border>
    <border>
      <left/>
      <right style="thick">
        <color auto="1"/>
      </right>
      <top style="thin">
        <color indexed="9"/>
      </top>
      <bottom style="thin">
        <color indexed="9"/>
      </bottom>
      <diagonal/>
    </border>
    <border>
      <left style="thick">
        <color auto="1"/>
      </left>
      <right style="thin">
        <color indexed="9"/>
      </right>
      <top style="thin">
        <color indexed="9"/>
      </top>
      <bottom style="thick">
        <color auto="1"/>
      </bottom>
      <diagonal/>
    </border>
    <border>
      <left style="thick">
        <color auto="1"/>
      </left>
      <right style="thin">
        <color indexed="9"/>
      </right>
      <top style="thick">
        <color auto="1"/>
      </top>
      <bottom style="thin">
        <color indexed="9"/>
      </bottom>
      <diagonal/>
    </border>
    <border>
      <left style="thin">
        <color indexed="9"/>
      </left>
      <right style="thin">
        <color indexed="9"/>
      </right>
      <top style="thick">
        <color auto="1"/>
      </top>
      <bottom style="thin">
        <color indexed="9"/>
      </bottom>
      <diagonal/>
    </border>
    <border>
      <left style="thick">
        <color auto="1"/>
      </left>
      <right/>
      <top/>
      <bottom/>
      <diagonal/>
    </border>
    <border>
      <left style="thick">
        <color auto="1"/>
      </left>
      <right/>
      <top style="thick">
        <color indexed="9"/>
      </top>
      <bottom/>
      <diagonal/>
    </border>
    <border>
      <left style="thick">
        <color auto="1"/>
      </left>
      <right style="thin">
        <color indexed="9"/>
      </right>
      <top style="thick">
        <color indexed="9"/>
      </top>
      <bottom style="thick">
        <color indexed="9"/>
      </bottom>
      <diagonal/>
    </border>
    <border>
      <left style="thick">
        <color auto="1"/>
      </left>
      <right/>
      <top style="thick">
        <color auto="1"/>
      </top>
      <bottom/>
      <diagonal/>
    </border>
    <border>
      <left style="thin">
        <color indexed="9"/>
      </left>
      <right style="thin">
        <color indexed="9"/>
      </right>
      <top/>
      <bottom style="double">
        <color auto="1"/>
      </bottom>
      <diagonal/>
    </border>
    <border>
      <left/>
      <right style="thin">
        <color indexed="9"/>
      </right>
      <top/>
      <bottom style="double">
        <color auto="1"/>
      </bottom>
      <diagonal/>
    </border>
    <border>
      <left/>
      <right style="thin">
        <color indexed="9"/>
      </right>
      <top style="thin">
        <color indexed="9"/>
      </top>
      <bottom style="double">
        <color auto="1"/>
      </bottom>
      <diagonal/>
    </border>
    <border>
      <left style="thin">
        <color indexed="9"/>
      </left>
      <right style="thin">
        <color indexed="9"/>
      </right>
      <top style="thin">
        <color indexed="9"/>
      </top>
      <bottom style="double">
        <color auto="1"/>
      </bottom>
      <diagonal/>
    </border>
    <border>
      <left style="thin">
        <color auto="1"/>
      </left>
      <right style="thin">
        <color auto="1"/>
      </right>
      <top style="thin">
        <color auto="1"/>
      </top>
      <bottom style="thin">
        <color indexed="9"/>
      </bottom>
      <diagonal/>
    </border>
    <border>
      <left style="thin">
        <color auto="1"/>
      </left>
      <right style="thin">
        <color auto="1"/>
      </right>
      <top style="thin">
        <color indexed="9"/>
      </top>
      <bottom style="thin">
        <color auto="1"/>
      </bottom>
      <diagonal/>
    </border>
    <border>
      <left style="thick">
        <color auto="1"/>
      </left>
      <right style="thin">
        <color indexed="9"/>
      </right>
      <top style="thick">
        <color indexed="9"/>
      </top>
      <bottom/>
      <diagonal/>
    </border>
    <border>
      <left style="thick">
        <color indexed="9"/>
      </left>
      <right style="thin">
        <color indexed="9"/>
      </right>
      <top style="thick">
        <color auto="1"/>
      </top>
      <bottom style="thin">
        <color indexed="9"/>
      </bottom>
      <diagonal/>
    </border>
    <border>
      <left style="thin">
        <color indexed="9"/>
      </left>
      <right style="thick">
        <color auto="1"/>
      </right>
      <top style="thin">
        <color indexed="9"/>
      </top>
      <bottom style="double">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dotted">
        <color auto="1"/>
      </left>
      <right style="dotted">
        <color auto="1"/>
      </right>
      <top style="dotted">
        <color auto="1"/>
      </top>
      <bottom style="dotted">
        <color auto="1"/>
      </bottom>
      <diagonal/>
    </border>
    <border>
      <left/>
      <right/>
      <top/>
      <bottom style="thin">
        <color indexed="9"/>
      </bottom>
      <diagonal/>
    </border>
    <border>
      <left style="thick">
        <color auto="1"/>
      </left>
      <right style="thick">
        <color auto="1"/>
      </right>
      <top style="thick">
        <color auto="1"/>
      </top>
      <bottom style="thick">
        <color auto="1"/>
      </bottom>
      <diagonal/>
    </border>
    <border>
      <left style="thin">
        <color auto="1"/>
      </left>
      <right style="dotted">
        <color auto="1"/>
      </right>
      <top style="thin">
        <color auto="1"/>
      </top>
      <bottom style="thin">
        <color auto="1"/>
      </bottom>
      <diagonal/>
    </border>
    <border>
      <left style="thin">
        <color auto="1"/>
      </left>
      <right style="thin">
        <color auto="1"/>
      </right>
      <top style="thick">
        <color auto="1"/>
      </top>
      <bottom/>
      <diagonal/>
    </border>
    <border>
      <left style="dotted">
        <color auto="1"/>
      </left>
      <right style="thick">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style="medium">
        <color auto="1"/>
      </left>
      <right style="medium">
        <color auto="1"/>
      </right>
      <top style="medium">
        <color auto="1"/>
      </top>
      <bottom style="thin">
        <color auto="1"/>
      </bottom>
      <diagonal/>
    </border>
    <border>
      <left style="double">
        <color auto="1"/>
      </left>
      <right style="double">
        <color auto="1"/>
      </right>
      <top style="double">
        <color auto="1"/>
      </top>
      <bottom style="double">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thin">
        <color auto="1"/>
      </left>
      <right/>
      <top style="medium">
        <color auto="1"/>
      </top>
      <bottom/>
      <diagonal/>
    </border>
    <border>
      <left style="thin">
        <color auto="1"/>
      </left>
      <right style="double">
        <color auto="1"/>
      </right>
      <top style="medium">
        <color auto="1"/>
      </top>
      <bottom/>
      <diagonal/>
    </border>
    <border>
      <left/>
      <right/>
      <top style="double">
        <color auto="1"/>
      </top>
      <bottom/>
      <diagonal/>
    </border>
    <border>
      <left style="thin">
        <color auto="1"/>
      </left>
      <right style="double">
        <color auto="1"/>
      </right>
      <top style="thin">
        <color auto="1"/>
      </top>
      <bottom style="thin">
        <color auto="1"/>
      </bottom>
      <diagonal/>
    </border>
    <border>
      <left style="double">
        <color auto="1"/>
      </left>
      <right/>
      <top/>
      <bottom/>
      <diagonal/>
    </border>
    <border>
      <left style="double">
        <color auto="1"/>
      </left>
      <right/>
      <top/>
      <bottom style="double">
        <color auto="1"/>
      </bottom>
      <diagonal/>
    </border>
    <border>
      <left style="thick">
        <color auto="1"/>
      </left>
      <right style="thick">
        <color auto="1"/>
      </right>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right style="thin">
        <color auto="1"/>
      </right>
      <top style="thick">
        <color auto="1"/>
      </top>
      <bottom style="thick">
        <color auto="1"/>
      </bottom>
      <diagonal/>
    </border>
    <border>
      <left style="thin">
        <color auto="1"/>
      </left>
      <right/>
      <top style="thick">
        <color auto="1"/>
      </top>
      <bottom style="thick">
        <color auto="1"/>
      </bottom>
      <diagonal/>
    </border>
    <border>
      <left style="double">
        <color auto="1"/>
      </left>
      <right style="double">
        <color auto="1"/>
      </right>
      <top style="thin">
        <color auto="1"/>
      </top>
      <bottom style="thin">
        <color auto="1"/>
      </bottom>
      <diagonal/>
    </border>
    <border>
      <left style="thick">
        <color auto="1"/>
      </left>
      <right style="thick">
        <color auto="1"/>
      </right>
      <top style="thin">
        <color auto="1"/>
      </top>
      <bottom style="medium">
        <color auto="1"/>
      </bottom>
      <diagonal/>
    </border>
    <border>
      <left/>
      <right/>
      <top/>
      <bottom style="thick">
        <color auto="1"/>
      </bottom>
      <diagonal/>
    </border>
    <border>
      <left style="medium">
        <color auto="1"/>
      </left>
      <right/>
      <top/>
      <bottom/>
      <diagonal/>
    </border>
    <border>
      <left style="thin">
        <color auto="1"/>
      </left>
      <right/>
      <top style="thick">
        <color auto="1"/>
      </top>
      <bottom/>
      <diagonal/>
    </border>
    <border>
      <left/>
      <right style="thick">
        <color auto="1"/>
      </right>
      <top style="thick">
        <color auto="1"/>
      </top>
      <bottom/>
      <diagonal/>
    </border>
    <border>
      <left style="thin">
        <color auto="1"/>
      </left>
      <right/>
      <top style="thick">
        <color auto="1"/>
      </top>
      <bottom style="thin">
        <color auto="1"/>
      </bottom>
      <diagonal/>
    </border>
    <border>
      <left/>
      <right style="thick">
        <color auto="1"/>
      </right>
      <top style="thick">
        <color auto="1"/>
      </top>
      <bottom style="thin">
        <color auto="1"/>
      </bottom>
      <diagonal/>
    </border>
    <border>
      <left/>
      <right/>
      <top/>
      <bottom style="medium">
        <color rgb="FF7FAAD3"/>
      </bottom>
      <diagonal/>
    </border>
    <border>
      <left/>
      <right/>
      <top style="medium">
        <color rgb="FF7FAAD3"/>
      </top>
      <bottom/>
      <diagonal/>
    </border>
    <border>
      <left/>
      <right/>
      <top/>
      <bottom style="thin">
        <color auto="1"/>
      </bottom>
      <diagonal/>
    </border>
  </borders>
  <cellStyleXfs count="2">
    <xf numFmtId="0" fontId="0" fillId="0" borderId="0"/>
    <xf numFmtId="0" fontId="15" fillId="0" borderId="0" applyNumberFormat="0" applyFill="0" applyBorder="0" applyAlignment="0" applyProtection="0">
      <alignment vertical="top"/>
      <protection locked="0"/>
    </xf>
  </cellStyleXfs>
  <cellXfs count="51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6" fillId="6" borderId="3" xfId="0" applyFont="1" applyFill="1" applyBorder="1" applyAlignment="1">
      <alignment horizontal="center" vertical="center" wrapText="1"/>
    </xf>
    <xf numFmtId="14" fontId="14" fillId="7" borderId="3" xfId="0" applyNumberFormat="1" applyFont="1" applyFill="1" applyBorder="1" applyAlignment="1">
      <alignment horizontal="left"/>
    </xf>
    <xf numFmtId="0" fontId="0" fillId="3" borderId="0" xfId="0" applyFill="1" applyAlignment="1">
      <alignment horizontal="right"/>
    </xf>
    <xf numFmtId="0" fontId="16" fillId="5" borderId="4" xfId="0" applyFont="1" applyFill="1" applyBorder="1" applyAlignment="1">
      <alignment horizontal="center" vertical="center"/>
    </xf>
    <xf numFmtId="0" fontId="16"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19" fillId="0" borderId="12" xfId="0" applyFont="1" applyBorder="1" applyAlignment="1">
      <alignment horizontal="center"/>
    </xf>
    <xf numFmtId="0" fontId="21" fillId="0" borderId="6" xfId="0" applyFont="1" applyBorder="1" applyAlignment="1">
      <alignment horizontal="center"/>
    </xf>
    <xf numFmtId="0" fontId="0" fillId="0" borderId="13" xfId="0" applyBorder="1"/>
    <xf numFmtId="0" fontId="13"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1" fillId="0" borderId="12" xfId="0" applyFont="1" applyBorder="1" applyAlignment="1">
      <alignment horizontal="center"/>
    </xf>
    <xf numFmtId="0" fontId="0" fillId="0" borderId="18" xfId="0" applyBorder="1"/>
    <xf numFmtId="0" fontId="22"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3"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18"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0" fillId="0" borderId="8" xfId="0" applyFont="1" applyBorder="1" applyAlignment="1">
      <alignment horizontal="center" shrinkToFit="1"/>
    </xf>
    <xf numFmtId="0" fontId="20" fillId="0" borderId="7" xfId="0" applyFont="1" applyBorder="1" applyAlignment="1">
      <alignment horizontal="center" shrinkToFit="1"/>
    </xf>
    <xf numFmtId="0" fontId="0" fillId="0" borderId="7" xfId="0" applyBorder="1" applyAlignment="1">
      <alignment horizontal="left"/>
    </xf>
    <xf numFmtId="0" fontId="17" fillId="0" borderId="7" xfId="0" applyFont="1" applyBorder="1"/>
    <xf numFmtId="0" fontId="17" fillId="0" borderId="8" xfId="0" applyFont="1" applyBorder="1"/>
    <xf numFmtId="0" fontId="17" fillId="0" borderId="6" xfId="0" applyFont="1" applyBorder="1"/>
    <xf numFmtId="0" fontId="0" fillId="0" borderId="22" xfId="0" applyBorder="1"/>
    <xf numFmtId="0" fontId="22" fillId="0" borderId="23" xfId="0" applyFont="1" applyBorder="1"/>
    <xf numFmtId="0" fontId="0" fillId="0" borderId="24" xfId="0" applyBorder="1"/>
    <xf numFmtId="0" fontId="27"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26" fillId="0" borderId="27" xfId="0" applyFont="1" applyBorder="1" applyAlignment="1">
      <alignment horizontal="center"/>
    </xf>
    <xf numFmtId="0" fontId="21" fillId="0" borderId="27" xfId="0" applyFont="1" applyBorder="1" applyAlignment="1">
      <alignment horizontal="center"/>
    </xf>
    <xf numFmtId="0" fontId="21" fillId="0" borderId="7" xfId="0" applyFont="1" applyBorder="1" applyAlignment="1">
      <alignment horizontal="center"/>
    </xf>
    <xf numFmtId="0" fontId="22" fillId="0" borderId="7" xfId="0" applyFont="1" applyBorder="1"/>
    <xf numFmtId="0" fontId="19" fillId="0" borderId="28" xfId="0" applyFont="1" applyBorder="1" applyAlignment="1">
      <alignment horizontal="center"/>
    </xf>
    <xf numFmtId="0" fontId="22" fillId="0" borderId="13" xfId="0" applyFont="1" applyBorder="1"/>
    <xf numFmtId="0" fontId="0" fillId="4" borderId="29" xfId="0" applyFill="1" applyBorder="1"/>
    <xf numFmtId="0" fontId="0" fillId="4" borderId="30" xfId="0" applyFill="1" applyBorder="1"/>
    <xf numFmtId="0" fontId="14" fillId="7" borderId="31" xfId="0" applyFont="1" applyFill="1" applyBorder="1" applyAlignment="1" applyProtection="1">
      <alignment horizontal="left"/>
    </xf>
    <xf numFmtId="0" fontId="14"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6" fillId="5" borderId="34" xfId="0" applyFont="1" applyFill="1" applyBorder="1" applyAlignment="1">
      <alignment horizontal="center" vertical="center"/>
    </xf>
    <xf numFmtId="0" fontId="12" fillId="0" borderId="35" xfId="0" applyFont="1" applyBorder="1" applyAlignment="1">
      <alignment horizontal="center"/>
    </xf>
    <xf numFmtId="0" fontId="23" fillId="0" borderId="31" xfId="0" applyFont="1" applyBorder="1" applyAlignment="1">
      <alignment horizontal="center" shrinkToFit="1"/>
    </xf>
    <xf numFmtId="0" fontId="12" fillId="0" borderId="36" xfId="0" applyFont="1" applyBorder="1" applyAlignment="1">
      <alignment horizontal="center"/>
    </xf>
    <xf numFmtId="0" fontId="23" fillId="0" borderId="37" xfId="0" applyFont="1" applyBorder="1" applyAlignment="1">
      <alignment horizontal="center" shrinkToFit="1"/>
    </xf>
    <xf numFmtId="0" fontId="18" fillId="8" borderId="38" xfId="0" applyFont="1" applyFill="1" applyBorder="1" applyAlignment="1">
      <alignment horizontal="center" vertical="center"/>
    </xf>
    <xf numFmtId="0" fontId="14" fillId="7" borderId="1" xfId="0" applyFont="1" applyFill="1" applyBorder="1" applyAlignment="1">
      <alignment vertical="center"/>
    </xf>
    <xf numFmtId="0" fontId="0" fillId="7" borderId="2" xfId="0" applyFill="1" applyBorder="1" applyAlignment="1">
      <alignment vertical="center"/>
    </xf>
    <xf numFmtId="0" fontId="14"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28"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29" fillId="3" borderId="7" xfId="0" applyFont="1" applyFill="1" applyBorder="1" applyAlignment="1">
      <alignment horizontal="center" vertical="center"/>
    </xf>
    <xf numFmtId="0" fontId="30" fillId="0" borderId="7" xfId="0" applyFont="1" applyBorder="1"/>
    <xf numFmtId="0" fontId="30" fillId="0" borderId="8" xfId="0" applyFont="1" applyBorder="1"/>
    <xf numFmtId="0" fontId="30" fillId="0" borderId="6" xfId="0" applyFont="1" applyBorder="1"/>
    <xf numFmtId="0" fontId="13" fillId="3" borderId="21" xfId="0" applyFont="1" applyFill="1" applyBorder="1" applyAlignment="1">
      <alignment horizontal="center"/>
    </xf>
    <xf numFmtId="0" fontId="23" fillId="10" borderId="31" xfId="0" applyFont="1" applyFill="1" applyBorder="1" applyAlignment="1">
      <alignment horizontal="center" shrinkToFit="1"/>
    </xf>
    <xf numFmtId="0" fontId="19" fillId="0" borderId="19" xfId="0" applyFont="1" applyBorder="1" applyAlignment="1">
      <alignment horizontal="center"/>
    </xf>
    <xf numFmtId="0" fontId="25"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1" fillId="0" borderId="41" xfId="0" applyFont="1" applyBorder="1" applyAlignment="1">
      <alignment horizontal="center"/>
    </xf>
    <xf numFmtId="0" fontId="31" fillId="0" borderId="42" xfId="0" applyFont="1" applyBorder="1" applyAlignment="1">
      <alignment horizontal="center"/>
    </xf>
    <xf numFmtId="0" fontId="31"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2" fillId="0" borderId="48" xfId="0" applyNumberFormat="1" applyFont="1" applyFill="1" applyBorder="1" applyAlignment="1">
      <alignment horizontal="center" vertical="center"/>
    </xf>
    <xf numFmtId="49" fontId="32" fillId="0" borderId="48" xfId="0" applyNumberFormat="1" applyFont="1" applyFill="1" applyBorder="1" applyAlignment="1">
      <alignment horizontal="left" vertical="center"/>
    </xf>
    <xf numFmtId="0" fontId="14" fillId="0" borderId="0" xfId="0" applyFont="1" applyAlignment="1">
      <alignment horizontal="center"/>
    </xf>
    <xf numFmtId="49" fontId="32" fillId="0" borderId="3" xfId="0" applyNumberFormat="1" applyFont="1" applyFill="1" applyBorder="1" applyAlignment="1">
      <alignment horizontal="center" vertical="center"/>
    </xf>
    <xf numFmtId="49" fontId="32"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2" fillId="3" borderId="3" xfId="0" applyNumberFormat="1" applyFont="1" applyFill="1" applyBorder="1" applyAlignment="1">
      <alignment horizontal="center" vertical="center"/>
    </xf>
    <xf numFmtId="49" fontId="32"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0" fillId="0" borderId="0" xfId="0" applyFont="1" applyAlignment="1">
      <alignment horizontal="center"/>
    </xf>
    <xf numFmtId="0" fontId="13" fillId="2" borderId="49" xfId="0" applyFont="1" applyFill="1" applyBorder="1" applyAlignment="1" applyProtection="1">
      <alignment horizontal="center"/>
      <protection locked="0"/>
    </xf>
    <xf numFmtId="0" fontId="13" fillId="2" borderId="50" xfId="0" applyFont="1" applyFill="1" applyBorder="1" applyAlignment="1" applyProtection="1">
      <alignment horizontal="center"/>
      <protection locked="0"/>
    </xf>
    <xf numFmtId="0" fontId="24" fillId="6" borderId="38" xfId="0" applyFont="1" applyFill="1" applyBorder="1" applyAlignment="1">
      <alignment horizontal="center"/>
    </xf>
    <xf numFmtId="0" fontId="24"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34" fillId="6" borderId="40" xfId="0" applyFont="1" applyFill="1" applyBorder="1" applyAlignment="1">
      <alignment horizontal="center" vertical="center" wrapTex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4" fillId="2" borderId="38" xfId="0" applyFont="1" applyFill="1" applyBorder="1" applyAlignment="1">
      <alignment horizontal="center"/>
    </xf>
    <xf numFmtId="0" fontId="22"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19" fillId="0" borderId="12" xfId="0" applyFont="1" applyBorder="1" applyAlignment="1">
      <alignment horizontal="center" vertical="center"/>
    </xf>
    <xf numFmtId="0" fontId="20"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2" fillId="0" borderId="19" xfId="0" applyFont="1" applyBorder="1" applyAlignment="1">
      <alignment horizontal="center" vertical="center"/>
    </xf>
    <xf numFmtId="0" fontId="13"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19" fillId="0" borderId="6" xfId="0" applyFont="1" applyBorder="1" applyAlignment="1">
      <alignment horizontal="center"/>
    </xf>
    <xf numFmtId="0" fontId="21"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19" fillId="0" borderId="56" xfId="0" applyFont="1" applyBorder="1" applyAlignment="1">
      <alignment horizontal="center"/>
    </xf>
    <xf numFmtId="0" fontId="21"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0"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0"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0" fillId="0" borderId="7" xfId="0" applyFont="1" applyBorder="1" applyAlignment="1">
      <alignment horizontal="center" vertical="center" shrinkToFit="1"/>
    </xf>
    <xf numFmtId="0" fontId="21" fillId="0" borderId="57" xfId="0" applyFont="1" applyBorder="1" applyAlignment="1">
      <alignment horizontal="center" shrinkToFit="1"/>
    </xf>
    <xf numFmtId="0" fontId="21"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3" fillId="0" borderId="12" xfId="0" applyFont="1" applyBorder="1" applyAlignment="1">
      <alignment horizontal="center" vertical="center"/>
    </xf>
    <xf numFmtId="0" fontId="0" fillId="0" borderId="62" xfId="0" applyBorder="1" applyAlignment="1">
      <alignment horizontal="center" vertical="center"/>
    </xf>
    <xf numFmtId="0" fontId="19" fillId="0" borderId="63" xfId="0" applyFont="1" applyBorder="1" applyAlignment="1">
      <alignment horizontal="center"/>
    </xf>
    <xf numFmtId="0" fontId="19" fillId="0" borderId="63" xfId="0" applyFont="1" applyBorder="1" applyAlignment="1">
      <alignment horizontal="center" vertical="center"/>
    </xf>
    <xf numFmtId="0" fontId="20" fillId="0" borderId="64" xfId="0" applyFont="1" applyBorder="1" applyAlignment="1">
      <alignment horizontal="center" vertical="center" shrinkToFit="1"/>
    </xf>
    <xf numFmtId="0" fontId="19"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1" fillId="0" borderId="6" xfId="0" applyFont="1" applyBorder="1" applyAlignment="1" applyProtection="1">
      <alignment horizontal="center"/>
      <protection locked="0"/>
    </xf>
    <xf numFmtId="0" fontId="2" fillId="0" borderId="6" xfId="0" applyFont="1" applyBorder="1" applyProtection="1">
      <protection locked="0"/>
    </xf>
    <xf numFmtId="0" fontId="21"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1" fillId="0" borderId="12" xfId="0" applyFont="1" applyBorder="1" applyAlignment="1" applyProtection="1">
      <alignment horizontal="center"/>
      <protection locked="0"/>
    </xf>
    <xf numFmtId="0" fontId="21"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0"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1"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26" fillId="0" borderId="69" xfId="0" applyFont="1" applyBorder="1" applyAlignment="1">
      <alignment horizontal="center"/>
    </xf>
    <xf numFmtId="0" fontId="2" fillId="0" borderId="16" xfId="0" applyFont="1" applyBorder="1" applyAlignment="1">
      <alignment horizontal="center" vertical="center" shrinkToFit="1"/>
    </xf>
    <xf numFmtId="0" fontId="20" fillId="0" borderId="16" xfId="0" applyFont="1" applyBorder="1" applyAlignment="1">
      <alignment horizontal="center" vertical="center" shrinkToFit="1"/>
    </xf>
    <xf numFmtId="0" fontId="21" fillId="0" borderId="64" xfId="0" applyFont="1" applyBorder="1" applyAlignment="1">
      <alignment horizontal="center"/>
    </xf>
    <xf numFmtId="0" fontId="2" fillId="0" borderId="65" xfId="0" applyFont="1" applyBorder="1" applyAlignment="1">
      <alignment horizontal="center" vertical="center" shrinkToFit="1"/>
    </xf>
    <xf numFmtId="0" fontId="20"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3"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36"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6"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36" fillId="0" borderId="0" xfId="0" applyFont="1" applyAlignment="1">
      <alignment horizontal="center" vertical="center"/>
    </xf>
    <xf numFmtId="0" fontId="38" fillId="7" borderId="1" xfId="0" applyFont="1" applyFill="1" applyBorder="1" applyAlignment="1">
      <alignment horizontal="center" textRotation="90"/>
    </xf>
    <xf numFmtId="0" fontId="36" fillId="0" borderId="0" xfId="0" applyFont="1"/>
    <xf numFmtId="0" fontId="19" fillId="0" borderId="75" xfId="0" applyFont="1" applyBorder="1" applyAlignment="1">
      <alignment horizontal="center"/>
    </xf>
    <xf numFmtId="0" fontId="3" fillId="5" borderId="38" xfId="0" applyFont="1" applyFill="1" applyBorder="1" applyAlignment="1">
      <alignment horizontal="center"/>
    </xf>
    <xf numFmtId="0" fontId="23" fillId="6" borderId="31" xfId="0" applyFont="1" applyFill="1" applyBorder="1" applyAlignment="1" applyProtection="1">
      <alignment horizontal="center" shrinkToFit="1"/>
      <protection locked="0"/>
    </xf>
    <xf numFmtId="0" fontId="23"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3" fillId="3" borderId="76" xfId="0" applyFont="1" applyFill="1" applyBorder="1" applyAlignment="1">
      <alignment horizontal="center"/>
    </xf>
    <xf numFmtId="0" fontId="0" fillId="6" borderId="0" xfId="0" applyFill="1" applyProtection="1">
      <protection locked="0"/>
    </xf>
    <xf numFmtId="0" fontId="17" fillId="0" borderId="26" xfId="0" applyFont="1" applyBorder="1"/>
    <xf numFmtId="0" fontId="39"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18" fillId="7" borderId="29" xfId="0" applyNumberFormat="1" applyFont="1" applyFill="1" applyBorder="1" applyAlignment="1">
      <alignment horizontal="center" vertical="center"/>
    </xf>
    <xf numFmtId="0" fontId="9" fillId="0" borderId="0" xfId="0" applyFont="1" applyAlignment="1">
      <alignment horizontal="center"/>
    </xf>
    <xf numFmtId="0" fontId="40" fillId="4" borderId="0" xfId="0" applyFont="1" applyFill="1"/>
    <xf numFmtId="0" fontId="41" fillId="4" borderId="0" xfId="0" applyFont="1" applyFill="1"/>
    <xf numFmtId="0" fontId="42" fillId="7" borderId="0" xfId="0" applyFont="1" applyFill="1"/>
    <xf numFmtId="0" fontId="9" fillId="7" borderId="0" xfId="0" applyFont="1" applyFill="1"/>
    <xf numFmtId="0" fontId="9" fillId="0" borderId="0" xfId="0" applyFont="1"/>
    <xf numFmtId="0" fontId="40" fillId="0" borderId="0" xfId="0" applyFont="1"/>
    <xf numFmtId="0" fontId="10" fillId="4" borderId="0" xfId="0" applyFont="1" applyFill="1" applyAlignment="1"/>
    <xf numFmtId="0" fontId="10" fillId="0" borderId="0" xfId="0" applyFont="1"/>
    <xf numFmtId="0" fontId="42" fillId="0" borderId="0" xfId="0" applyFont="1"/>
    <xf numFmtId="0" fontId="22" fillId="0" borderId="0" xfId="0" applyFont="1"/>
    <xf numFmtId="0" fontId="45" fillId="2" borderId="77" xfId="0" applyFont="1" applyFill="1" applyBorder="1" applyAlignment="1" applyProtection="1">
      <alignment horizontal="center" vertical="center"/>
      <protection locked="0"/>
    </xf>
    <xf numFmtId="0" fontId="21" fillId="0" borderId="78" xfId="0" applyFont="1" applyBorder="1" applyAlignment="1">
      <alignment horizontal="center" vertical="center" wrapText="1"/>
    </xf>
    <xf numFmtId="0" fontId="45"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4" fillId="7" borderId="81" xfId="0" applyFont="1" applyFill="1" applyBorder="1" applyAlignment="1">
      <alignment horizontal="center" vertical="center"/>
    </xf>
    <xf numFmtId="0" fontId="0" fillId="0" borderId="0" xfId="0" applyAlignment="1">
      <alignment horizontal="center" vertical="center"/>
    </xf>
    <xf numFmtId="0" fontId="21" fillId="0" borderId="71"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1" fillId="0" borderId="0" xfId="0" applyFont="1" applyAlignment="1">
      <alignment horizontal="center" vertical="center"/>
    </xf>
    <xf numFmtId="0" fontId="0" fillId="0" borderId="0" xfId="0" applyAlignment="1">
      <alignment wrapText="1"/>
    </xf>
    <xf numFmtId="0" fontId="53" fillId="0" borderId="0" xfId="0" applyFont="1"/>
    <xf numFmtId="0" fontId="0" fillId="0" borderId="0" xfId="0" applyAlignment="1">
      <alignment horizontal="center" vertical="center" textRotation="90"/>
    </xf>
    <xf numFmtId="0" fontId="54" fillId="13" borderId="0" xfId="0" applyFont="1" applyFill="1" applyAlignment="1">
      <alignment wrapText="1"/>
    </xf>
    <xf numFmtId="0" fontId="55" fillId="13" borderId="0" xfId="0" applyFont="1" applyFill="1" applyAlignment="1">
      <alignment wrapText="1"/>
    </xf>
    <xf numFmtId="0" fontId="0" fillId="3" borderId="0" xfId="0" applyFill="1" applyAlignment="1">
      <alignment wrapText="1"/>
    </xf>
    <xf numFmtId="0" fontId="15" fillId="3" borderId="0" xfId="1" applyFill="1" applyAlignment="1" applyProtection="1">
      <alignment wrapText="1"/>
    </xf>
    <xf numFmtId="0" fontId="40"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57" fillId="0" borderId="23" xfId="0" applyFont="1" applyBorder="1" applyAlignment="1">
      <alignment horizontal="right"/>
    </xf>
    <xf numFmtId="0" fontId="17"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58" fillId="0" borderId="0" xfId="0" applyFont="1" applyProtection="1">
      <protection locked="0"/>
    </xf>
    <xf numFmtId="0" fontId="0" fillId="3" borderId="0" xfId="0" applyFill="1" applyProtection="1">
      <protection hidden="1"/>
    </xf>
    <xf numFmtId="0" fontId="24"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2"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2"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36"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36"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3"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4" fillId="2" borderId="31" xfId="0" applyFont="1" applyFill="1" applyBorder="1" applyAlignment="1" applyProtection="1">
      <alignment horizontal="left"/>
      <protection locked="0" hidden="1"/>
    </xf>
    <xf numFmtId="0" fontId="14" fillId="2" borderId="31" xfId="0" applyFont="1" applyFill="1" applyBorder="1" applyAlignment="1" applyProtection="1">
      <alignment horizontal="center"/>
      <protection locked="0" hidden="1"/>
    </xf>
    <xf numFmtId="0" fontId="48"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4"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4"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48"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4"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56" fillId="3" borderId="0" xfId="0" applyFont="1" applyFill="1" applyAlignment="1" applyProtection="1">
      <alignment horizontal="right" vertical="center"/>
      <protection hidden="1"/>
    </xf>
    <xf numFmtId="0" fontId="48"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35" fillId="3" borderId="0" xfId="0" applyFont="1" applyFill="1" applyBorder="1" applyProtection="1">
      <protection hidden="1"/>
    </xf>
    <xf numFmtId="0" fontId="14" fillId="7" borderId="3" xfId="0" applyFont="1" applyFill="1" applyBorder="1" applyAlignment="1" applyProtection="1">
      <alignment horizontal="center"/>
      <protection hidden="1"/>
    </xf>
    <xf numFmtId="0" fontId="43" fillId="3" borderId="0" xfId="0" applyFont="1" applyFill="1" applyAlignment="1" applyProtection="1">
      <alignment horizontal="right"/>
      <protection hidden="1"/>
    </xf>
    <xf numFmtId="0" fontId="46" fillId="7" borderId="86" xfId="0" applyFont="1" applyFill="1" applyBorder="1" applyAlignment="1" applyProtection="1">
      <alignment horizontal="left"/>
      <protection hidden="1"/>
    </xf>
    <xf numFmtId="0" fontId="14"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4"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3"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52"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6" fillId="13" borderId="4" xfId="0" applyFont="1" applyFill="1" applyBorder="1" applyAlignment="1" applyProtection="1">
      <alignment horizontal="center" vertical="center"/>
      <protection hidden="1"/>
    </xf>
    <xf numFmtId="0" fontId="16" fillId="13" borderId="44" xfId="0" applyFont="1" applyFill="1" applyBorder="1" applyAlignment="1" applyProtection="1">
      <alignment horizontal="center" vertical="center" wrapText="1"/>
      <protection hidden="1"/>
    </xf>
    <xf numFmtId="0" fontId="16" fillId="9" borderId="40" xfId="0" applyFont="1" applyFill="1" applyBorder="1" applyAlignment="1" applyProtection="1">
      <alignment horizontal="center" vertical="center" wrapText="1"/>
      <protection hidden="1"/>
    </xf>
    <xf numFmtId="4" fontId="16" fillId="9" borderId="4" xfId="0" applyNumberFormat="1" applyFont="1" applyFill="1" applyBorder="1" applyAlignment="1" applyProtection="1">
      <alignment horizontal="center" vertical="center"/>
      <protection hidden="1"/>
    </xf>
    <xf numFmtId="0" fontId="16" fillId="9" borderId="5" xfId="0" applyFont="1" applyFill="1" applyBorder="1" applyAlignment="1" applyProtection="1">
      <alignment horizontal="center" vertical="center"/>
      <protection hidden="1"/>
    </xf>
    <xf numFmtId="0" fontId="16" fillId="9" borderId="91" xfId="0" applyFont="1" applyFill="1" applyBorder="1" applyAlignment="1" applyProtection="1">
      <alignment horizontal="center" vertical="center"/>
      <protection hidden="1"/>
    </xf>
    <xf numFmtId="0" fontId="16" fillId="12" borderId="40" xfId="0" applyFont="1" applyFill="1" applyBorder="1" applyAlignment="1" applyProtection="1">
      <alignment horizontal="center" vertical="center"/>
      <protection hidden="1"/>
    </xf>
    <xf numFmtId="0" fontId="16" fillId="12" borderId="5" xfId="0" applyFont="1" applyFill="1" applyBorder="1" applyAlignment="1" applyProtection="1">
      <alignment horizontal="center" vertical="center"/>
      <protection hidden="1"/>
    </xf>
    <xf numFmtId="0" fontId="16" fillId="12" borderId="91" xfId="0" applyFont="1" applyFill="1" applyBorder="1" applyAlignment="1" applyProtection="1">
      <alignment horizontal="center" vertical="center"/>
      <protection hidden="1"/>
    </xf>
    <xf numFmtId="0" fontId="16" fillId="16" borderId="40" xfId="0" applyFont="1" applyFill="1" applyBorder="1" applyAlignment="1" applyProtection="1">
      <alignment horizontal="center" vertical="center"/>
      <protection hidden="1"/>
    </xf>
    <xf numFmtId="0" fontId="16" fillId="16" borderId="4" xfId="0" applyFont="1" applyFill="1" applyBorder="1" applyAlignment="1" applyProtection="1">
      <alignment horizontal="center" vertical="center"/>
      <protection hidden="1"/>
    </xf>
    <xf numFmtId="0" fontId="16" fillId="16" borderId="5" xfId="0" applyFont="1" applyFill="1" applyBorder="1" applyAlignment="1" applyProtection="1">
      <alignment horizontal="center" vertical="center"/>
      <protection hidden="1"/>
    </xf>
    <xf numFmtId="0" fontId="16" fillId="16" borderId="92" xfId="0" applyFont="1" applyFill="1" applyBorder="1" applyAlignment="1" applyProtection="1">
      <alignment horizontal="center" vertical="center"/>
      <protection hidden="1"/>
    </xf>
    <xf numFmtId="0" fontId="16" fillId="4" borderId="33" xfId="0" applyFont="1" applyFill="1" applyBorder="1" applyAlignment="1" applyProtection="1">
      <alignment horizontal="center" vertical="center"/>
      <protection hidden="1"/>
    </xf>
    <xf numFmtId="0" fontId="37" fillId="4" borderId="33" xfId="0" applyFont="1" applyFill="1" applyBorder="1" applyAlignment="1" applyProtection="1">
      <alignment horizontal="center" vertical="center" wrapText="1"/>
      <protection hidden="1"/>
    </xf>
    <xf numFmtId="0" fontId="16" fillId="4" borderId="5" xfId="0" applyFont="1" applyFill="1" applyBorder="1" applyAlignment="1" applyProtection="1">
      <alignment horizontal="center" vertical="center"/>
      <protection hidden="1"/>
    </xf>
    <xf numFmtId="0" fontId="16"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5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6" fillId="6" borderId="3" xfId="0" applyFont="1" applyFill="1" applyBorder="1" applyAlignment="1" applyProtection="1">
      <alignment horizontal="center" vertical="center" wrapText="1"/>
      <protection hidden="1"/>
    </xf>
    <xf numFmtId="0" fontId="16" fillId="6" borderId="48" xfId="0" applyFont="1" applyFill="1" applyBorder="1" applyAlignment="1" applyProtection="1">
      <alignment horizontal="center" vertical="center" wrapText="1"/>
      <protection hidden="1"/>
    </xf>
    <xf numFmtId="0" fontId="47" fillId="4" borderId="76" xfId="0" applyFont="1" applyFill="1" applyBorder="1" applyAlignment="1" applyProtection="1">
      <alignment horizontal="center" vertical="center" wrapText="1"/>
      <protection hidden="1"/>
    </xf>
    <xf numFmtId="0" fontId="16"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47" fillId="4" borderId="98" xfId="0" applyFont="1" applyFill="1" applyBorder="1" applyAlignment="1" applyProtection="1">
      <alignment horizontal="center" vertical="center" wrapText="1"/>
      <protection hidden="1"/>
    </xf>
    <xf numFmtId="0" fontId="47" fillId="4" borderId="99" xfId="0" applyFont="1" applyFill="1" applyBorder="1" applyAlignment="1" applyProtection="1">
      <alignment horizontal="center" vertical="center" wrapText="1"/>
      <protection hidden="1"/>
    </xf>
    <xf numFmtId="0" fontId="47" fillId="4" borderId="100" xfId="0" applyFont="1" applyFill="1" applyBorder="1" applyAlignment="1" applyProtection="1">
      <alignment horizontal="center" vertical="center" wrapText="1"/>
      <protection hidden="1"/>
    </xf>
    <xf numFmtId="0" fontId="47" fillId="13" borderId="98" xfId="0" applyFont="1" applyFill="1" applyBorder="1" applyAlignment="1" applyProtection="1">
      <alignment horizontal="center" vertical="center" wrapText="1"/>
      <protection hidden="1"/>
    </xf>
    <xf numFmtId="0" fontId="21" fillId="13" borderId="101" xfId="0" applyFont="1" applyFill="1" applyBorder="1" applyAlignment="1" applyProtection="1">
      <alignment horizontal="center" vertical="center" wrapText="1"/>
      <protection hidden="1"/>
    </xf>
    <xf numFmtId="0" fontId="21" fillId="13" borderId="102" xfId="0" applyFont="1" applyFill="1" applyBorder="1" applyAlignment="1" applyProtection="1">
      <alignment horizontal="center" vertical="center" wrapText="1"/>
      <protection hidden="1"/>
    </xf>
    <xf numFmtId="0" fontId="21" fillId="13" borderId="100" xfId="0" applyFont="1" applyFill="1" applyBorder="1" applyAlignment="1" applyProtection="1">
      <alignment horizontal="center" vertical="center" wrapText="1"/>
      <protection hidden="1"/>
    </xf>
    <xf numFmtId="0" fontId="21" fillId="13" borderId="72" xfId="0" applyFont="1" applyFill="1" applyBorder="1" applyAlignment="1" applyProtection="1">
      <alignment horizontal="center" vertical="center" wrapText="1"/>
      <protection hidden="1"/>
    </xf>
    <xf numFmtId="0" fontId="21" fillId="4" borderId="20" xfId="0" applyFont="1" applyFill="1" applyBorder="1" applyAlignment="1" applyProtection="1">
      <alignment horizontal="center" vertical="center" wrapText="1"/>
      <protection hidden="1"/>
    </xf>
    <xf numFmtId="0" fontId="21" fillId="4" borderId="99" xfId="0" applyFont="1" applyFill="1" applyBorder="1" applyAlignment="1" applyProtection="1">
      <alignment horizontal="center" vertical="center" wrapText="1"/>
      <protection hidden="1"/>
    </xf>
    <xf numFmtId="0" fontId="21" fillId="4" borderId="100" xfId="0" applyFont="1" applyFill="1" applyBorder="1" applyAlignment="1" applyProtection="1">
      <alignment horizontal="center" vertical="center" wrapText="1"/>
      <protection hidden="1"/>
    </xf>
    <xf numFmtId="0" fontId="21" fillId="0" borderId="71" xfId="0" applyFont="1" applyFill="1" applyBorder="1" applyAlignment="1" applyProtection="1">
      <alignment horizontal="center" vertical="center" wrapText="1"/>
      <protection hidden="1"/>
    </xf>
    <xf numFmtId="0" fontId="21" fillId="0" borderId="33" xfId="0" applyFont="1" applyFill="1" applyBorder="1" applyAlignment="1" applyProtection="1">
      <alignment horizontal="center" vertical="center" wrapText="1"/>
      <protection hidden="1"/>
    </xf>
    <xf numFmtId="0" fontId="21" fillId="0" borderId="72" xfId="0" applyFont="1" applyFill="1" applyBorder="1" applyAlignment="1" applyProtection="1">
      <alignment horizontal="center" vertical="center" wrapText="1"/>
      <protection hidden="1"/>
    </xf>
    <xf numFmtId="0" fontId="21"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36" fillId="13" borderId="0" xfId="0" applyFont="1" applyFill="1" applyAlignment="1" applyProtection="1">
      <alignment horizontal="center"/>
      <protection hidden="1"/>
    </xf>
    <xf numFmtId="0" fontId="36" fillId="0" borderId="0" xfId="0" applyFont="1" applyAlignment="1" applyProtection="1">
      <alignment horizontal="center"/>
      <protection hidden="1"/>
    </xf>
    <xf numFmtId="0" fontId="50"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5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6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47" fillId="4" borderId="104" xfId="0" applyFont="1" applyFill="1" applyBorder="1" applyAlignment="1" applyProtection="1">
      <alignment horizontal="center" vertical="center" wrapText="1"/>
      <protection hidden="1"/>
    </xf>
    <xf numFmtId="0" fontId="61" fillId="2" borderId="0" xfId="0" applyFont="1" applyFill="1" applyAlignment="1" applyProtection="1">
      <alignment horizontal="center" vertical="center"/>
      <protection hidden="1"/>
    </xf>
    <xf numFmtId="0" fontId="16"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34" fillId="2" borderId="40" xfId="0" applyFont="1" applyFill="1" applyBorder="1" applyAlignment="1">
      <alignment horizontal="center" vertical="center" wrapText="1"/>
    </xf>
    <xf numFmtId="0" fontId="40" fillId="0" borderId="0" xfId="0" applyFont="1" applyAlignment="1">
      <alignment vertical="center" wrapText="1"/>
    </xf>
    <xf numFmtId="0" fontId="6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68" fillId="5" borderId="0" xfId="0" applyFont="1" applyFill="1"/>
    <xf numFmtId="0" fontId="63" fillId="9" borderId="1" xfId="0" applyFont="1" applyFill="1" applyBorder="1"/>
    <xf numFmtId="0" fontId="0" fillId="9" borderId="2" xfId="0" applyFill="1" applyBorder="1"/>
    <xf numFmtId="0" fontId="0" fillId="9" borderId="32" xfId="0" applyFill="1" applyBorder="1"/>
    <xf numFmtId="0" fontId="64" fillId="0" borderId="0" xfId="0" applyFont="1"/>
    <xf numFmtId="0" fontId="0" fillId="0" borderId="0" xfId="0" applyAlignment="1">
      <alignment horizontal="left"/>
    </xf>
    <xf numFmtId="166" fontId="65" fillId="0" borderId="0" xfId="0" applyNumberFormat="1" applyFont="1" applyAlignment="1">
      <alignment horizontal="left"/>
    </xf>
    <xf numFmtId="0" fontId="65"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17" fillId="0" borderId="0" xfId="0" applyFont="1"/>
    <xf numFmtId="0" fontId="17" fillId="0" borderId="0" xfId="0" applyFont="1" applyAlignment="1">
      <alignment horizontal="right"/>
    </xf>
    <xf numFmtId="0" fontId="17" fillId="4" borderId="0" xfId="0" applyFont="1" applyFill="1" applyAlignment="1"/>
    <xf numFmtId="0" fontId="69" fillId="18" borderId="0" xfId="0" applyFont="1" applyFill="1" applyAlignment="1">
      <alignment vertical="center" wrapText="1"/>
    </xf>
    <xf numFmtId="0" fontId="69" fillId="18" borderId="0" xfId="0" applyFont="1" applyFill="1" applyAlignment="1">
      <alignment horizontal="right" vertical="center" wrapText="1"/>
    </xf>
    <xf numFmtId="0" fontId="70" fillId="18" borderId="0" xfId="0" applyFont="1" applyFill="1" applyAlignment="1">
      <alignment vertical="center" wrapText="1"/>
    </xf>
    <xf numFmtId="0" fontId="70" fillId="18" borderId="111" xfId="0" applyFont="1" applyFill="1" applyBorder="1" applyAlignment="1">
      <alignment vertical="center" wrapText="1"/>
    </xf>
    <xf numFmtId="0" fontId="15" fillId="18" borderId="111" xfId="1" applyFill="1" applyBorder="1" applyAlignment="1" applyProtection="1">
      <alignment vertical="center" wrapText="1"/>
    </xf>
    <xf numFmtId="14" fontId="70" fillId="18" borderId="111" xfId="0" applyNumberFormat="1" applyFont="1" applyFill="1" applyBorder="1" applyAlignment="1">
      <alignment vertical="center" wrapText="1"/>
    </xf>
    <xf numFmtId="0" fontId="70" fillId="18" borderId="111" xfId="0" applyFont="1" applyFill="1" applyBorder="1" applyAlignment="1">
      <alignment horizontal="right" vertical="center" wrapText="1"/>
    </xf>
    <xf numFmtId="0" fontId="70" fillId="19" borderId="112" xfId="0" applyFont="1" applyFill="1" applyBorder="1" applyAlignment="1">
      <alignment horizontal="right" vertical="center" wrapText="1"/>
    </xf>
    <xf numFmtId="0" fontId="70" fillId="19" borderId="112" xfId="0" applyFont="1" applyFill="1" applyBorder="1" applyAlignment="1">
      <alignment vertical="center" wrapText="1"/>
    </xf>
    <xf numFmtId="0" fontId="15" fillId="19" borderId="112" xfId="1" applyFill="1" applyBorder="1" applyAlignment="1" applyProtection="1">
      <alignment vertical="center" wrapText="1"/>
    </xf>
    <xf numFmtId="0" fontId="69" fillId="20" borderId="112" xfId="0" applyFont="1" applyFill="1" applyBorder="1" applyAlignment="1">
      <alignment horizontal="right" vertical="center" wrapText="1"/>
    </xf>
    <xf numFmtId="0" fontId="69" fillId="20" borderId="112" xfId="0" applyFont="1" applyFill="1" applyBorder="1" applyAlignment="1">
      <alignment vertical="center" wrapText="1"/>
    </xf>
    <xf numFmtId="0" fontId="70" fillId="0" borderId="112" xfId="0" applyFont="1" applyFill="1" applyBorder="1" applyAlignment="1">
      <alignment horizontal="right" vertical="center" wrapText="1"/>
    </xf>
    <xf numFmtId="0" fontId="15" fillId="0" borderId="112" xfId="1" applyFill="1" applyBorder="1" applyAlignment="1" applyProtection="1">
      <alignment vertical="center" wrapText="1"/>
    </xf>
    <xf numFmtId="0" fontId="70" fillId="0" borderId="112" xfId="0" applyFont="1" applyFill="1" applyBorder="1" applyAlignment="1">
      <alignment vertical="center" wrapText="1"/>
    </xf>
    <xf numFmtId="0" fontId="0" fillId="0" borderId="0" xfId="0" applyFill="1"/>
    <xf numFmtId="0" fontId="0" fillId="0" borderId="0" xfId="0" applyFill="1" applyBorder="1" applyProtection="1">
      <protection locked="0"/>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20" fontId="0" fillId="0" borderId="0" xfId="0" applyNumberFormat="1" applyAlignment="1">
      <alignment horizontal="left"/>
    </xf>
    <xf numFmtId="0" fontId="24" fillId="0" borderId="41" xfId="0" applyFont="1" applyBorder="1" applyAlignment="1">
      <alignment horizontal="center"/>
    </xf>
    <xf numFmtId="0" fontId="24" fillId="0" borderId="51" xfId="0" applyFont="1" applyBorder="1" applyAlignment="1">
      <alignment horizontal="left" indent="1"/>
    </xf>
    <xf numFmtId="0" fontId="24" fillId="0" borderId="23" xfId="0" applyFont="1" applyBorder="1"/>
    <xf numFmtId="0" fontId="24" fillId="0" borderId="42" xfId="0" applyFont="1" applyBorder="1" applyAlignment="1">
      <alignment horizontal="center"/>
    </xf>
    <xf numFmtId="0" fontId="24" fillId="0" borderId="52" xfId="0" applyFont="1" applyBorder="1" applyAlignment="1">
      <alignment horizontal="left" indent="1"/>
    </xf>
    <xf numFmtId="0" fontId="71" fillId="0" borderId="0" xfId="0" applyFont="1" applyAlignment="1">
      <alignment horizontal="left"/>
    </xf>
    <xf numFmtId="0" fontId="72" fillId="0" borderId="0" xfId="0" applyFont="1" applyAlignment="1">
      <alignment horizontal="left"/>
    </xf>
    <xf numFmtId="0" fontId="33" fillId="7" borderId="1" xfId="0" applyFont="1" applyFill="1" applyBorder="1" applyAlignment="1">
      <alignment horizontal="center"/>
    </xf>
    <xf numFmtId="0" fontId="33" fillId="7" borderId="2" xfId="0" applyFont="1" applyFill="1" applyBorder="1" applyAlignment="1">
      <alignment horizontal="center"/>
    </xf>
    <xf numFmtId="0" fontId="33" fillId="7" borderId="32" xfId="0" applyFont="1" applyFill="1" applyBorder="1" applyAlignment="1">
      <alignment horizontal="center"/>
    </xf>
    <xf numFmtId="0" fontId="44" fillId="0" borderId="29" xfId="0" applyFont="1" applyBorder="1" applyAlignment="1">
      <alignment horizontal="center"/>
    </xf>
    <xf numFmtId="0" fontId="0" fillId="0" borderId="29" xfId="0" applyBorder="1" applyAlignment="1">
      <alignment horizontal="center"/>
    </xf>
    <xf numFmtId="0" fontId="0" fillId="0" borderId="0" xfId="0" applyAlignment="1">
      <alignment horizontal="left" wrapText="1"/>
    </xf>
    <xf numFmtId="0" fontId="0" fillId="0" borderId="0" xfId="0" applyAlignment="1">
      <alignment horizontal="right" vertical="top"/>
    </xf>
    <xf numFmtId="0" fontId="49"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0" fillId="4" borderId="0" xfId="0" applyFill="1" applyAlignment="1">
      <alignment horizontal="center"/>
    </xf>
    <xf numFmtId="0" fontId="0" fillId="0" borderId="0" xfId="0" applyAlignment="1"/>
    <xf numFmtId="0" fontId="0" fillId="0" borderId="105" xfId="0" applyBorder="1" applyAlignment="1" applyProtection="1">
      <alignment horizontal="center"/>
      <protection hidden="1"/>
    </xf>
    <xf numFmtId="0" fontId="49" fillId="16" borderId="46" xfId="0" applyFont="1" applyFill="1" applyBorder="1" applyAlignment="1" applyProtection="1">
      <alignment horizontal="center"/>
      <protection hidden="1"/>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1" fillId="0" borderId="107" xfId="0" applyFont="1" applyBorder="1" applyAlignment="1">
      <alignment horizontal="center" vertical="center"/>
    </xf>
    <xf numFmtId="0" fontId="0" fillId="0" borderId="108" xfId="0" applyBorder="1" applyAlignment="1">
      <alignment horizontal="center"/>
    </xf>
    <xf numFmtId="0" fontId="21" fillId="0" borderId="109" xfId="0" applyFont="1" applyBorder="1" applyAlignment="1">
      <alignment horizontal="center" vertical="center"/>
    </xf>
    <xf numFmtId="0" fontId="21" fillId="0" borderId="110" xfId="0" applyFont="1" applyBorder="1" applyAlignment="1">
      <alignment horizontal="center" vertical="center"/>
    </xf>
  </cellXfs>
  <cellStyles count="2">
    <cellStyle name="Hypertextový odkaz" xfId="1" builtinId="8"/>
    <cellStyle name="normální" xfId="0" builtinId="0"/>
  </cellStyles>
  <dxfs count="222">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externalLinks/_rels/externalLink1.xml.rels><?xml version="1.0" encoding="UTF-8" standalone="yes"?>
<Relationships xmlns="http://schemas.openxmlformats.org/package/2006/relationships"><Relationship Id="rId1" Type="http://schemas.openxmlformats.org/officeDocument/2006/relationships/externalLinkPath" Target="vysledky20042.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kce"/>
      <sheetName val="Turnaje"/>
      <sheetName val="Kluby"/>
      <sheetName val="Hraci"/>
      <sheetName val="Internet"/>
      <sheetName val="Start.listina"/>
      <sheetName val="Zápis"/>
      <sheetName val="Pořadí_švýcar"/>
      <sheetName val="Centrum"/>
      <sheetName val="Kvalita turnaje"/>
      <sheetName val="Postupy"/>
      <sheetName val="1.kolo"/>
      <sheetName val="2.kolo"/>
      <sheetName val="3.kolo"/>
      <sheetName val="4.kolo"/>
      <sheetName val="5.kolo"/>
      <sheetName val="6.kolo"/>
      <sheetName val="Hřiště"/>
      <sheetName val="KO64"/>
      <sheetName val="KO32"/>
      <sheetName val="KO16"/>
      <sheetName val="Dohrávka_9-16"/>
      <sheetName val="KO8"/>
      <sheetName val="Dohrávka_5-8"/>
      <sheetName val="KO4"/>
      <sheetName val="Konečné_pořadí_1_16"/>
      <sheetName val="Body"/>
      <sheetName val="Bonusy"/>
      <sheetName val="Paušál"/>
      <sheetName val="Počet kol"/>
      <sheetName val="Vysledky"/>
    </sheetNames>
    <definedNames>
      <definedName name="BezHrist"/>
      <definedName name="Hriste16"/>
      <definedName name="Hriste32"/>
      <definedName name="Hriste4"/>
      <definedName name="Hriste8"/>
      <definedName name="Kolo5"/>
      <definedName name="Kolo6"/>
      <definedName name="TrideniPostupuoKO"/>
    </definedNames>
    <sheetDataSet>
      <sheetData sheetId="0"/>
      <sheetData sheetId="1"/>
      <sheetData sheetId="2"/>
      <sheetData sheetId="3"/>
      <sheetData sheetId="4"/>
      <sheetData sheetId="5">
        <row r="3">
          <cell r="K3" t="str">
            <v>27.09.2020</v>
          </cell>
        </row>
        <row r="4">
          <cell r="K4" t="str">
            <v>Grand Prix Egrensis</v>
          </cell>
        </row>
        <row r="7">
          <cell r="N7">
            <v>23</v>
          </cell>
          <cell r="O7">
            <v>23</v>
          </cell>
        </row>
        <row r="11">
          <cell r="H11">
            <v>1</v>
          </cell>
          <cell r="I11">
            <v>21774</v>
          </cell>
          <cell r="J11" t="str">
            <v>Michálek</v>
          </cell>
          <cell r="K11" t="str">
            <v>Tomáš</v>
          </cell>
          <cell r="L11" t="str">
            <v>Carreau Brno</v>
          </cell>
          <cell r="M11">
            <v>3</v>
          </cell>
          <cell r="N11">
            <v>56</v>
          </cell>
          <cell r="O11">
            <v>11039</v>
          </cell>
          <cell r="P11" t="str">
            <v>Lukáš</v>
          </cell>
          <cell r="Q11" t="str">
            <v>Vojtěch</v>
          </cell>
          <cell r="R11" t="str">
            <v>PLUK Jablonec</v>
          </cell>
          <cell r="S11">
            <v>8</v>
          </cell>
          <cell r="T11">
            <v>47.75</v>
          </cell>
          <cell r="U11" t="str">
            <v/>
          </cell>
          <cell r="V11" t="str">
            <v xml:space="preserve"> </v>
          </cell>
          <cell r="W11" t="str">
            <v xml:space="preserve"> </v>
          </cell>
          <cell r="X11" t="str">
            <v xml:space="preserve"> </v>
          </cell>
          <cell r="Y11">
            <v>9999</v>
          </cell>
          <cell r="Z11">
            <v>0</v>
          </cell>
          <cell r="AA11" t="str">
            <v/>
          </cell>
          <cell r="AB11" t="str">
            <v xml:space="preserve"> </v>
          </cell>
          <cell r="AC11" t="str">
            <v xml:space="preserve"> </v>
          </cell>
          <cell r="AD11" t="str">
            <v xml:space="preserve"> </v>
          </cell>
          <cell r="AL11" t="str">
            <v>1 Carreau Brno - Michálek Tomáš</v>
          </cell>
          <cell r="AM11">
            <v>103.75</v>
          </cell>
          <cell r="AN11">
            <v>0</v>
          </cell>
          <cell r="AO11">
            <v>0</v>
          </cell>
          <cell r="AP11">
            <v>0</v>
          </cell>
          <cell r="AQ11">
            <v>0</v>
          </cell>
          <cell r="AR11">
            <v>0</v>
          </cell>
          <cell r="AT11">
            <v>0</v>
          </cell>
          <cell r="AU11">
            <v>0</v>
          </cell>
          <cell r="BF11">
            <v>1</v>
          </cell>
        </row>
        <row r="12">
          <cell r="H12">
            <v>2</v>
          </cell>
          <cell r="I12">
            <v>29062</v>
          </cell>
          <cell r="J12" t="str">
            <v>Vavrovič</v>
          </cell>
          <cell r="K12" t="str">
            <v>Petr ml.</v>
          </cell>
          <cell r="L12" t="str">
            <v>PC Sokol Lipník</v>
          </cell>
          <cell r="M12">
            <v>5</v>
          </cell>
          <cell r="N12">
            <v>55</v>
          </cell>
          <cell r="O12">
            <v>14075</v>
          </cell>
          <cell r="P12" t="str">
            <v>Froňková</v>
          </cell>
          <cell r="Q12" t="str">
            <v>Kateřina</v>
          </cell>
          <cell r="R12" t="str">
            <v>PC Sokol Lipník</v>
          </cell>
          <cell r="S12">
            <v>9</v>
          </cell>
          <cell r="T12">
            <v>46.75</v>
          </cell>
          <cell r="U12" t="str">
            <v/>
          </cell>
          <cell r="V12" t="str">
            <v xml:space="preserve"> </v>
          </cell>
          <cell r="W12" t="str">
            <v xml:space="preserve"> </v>
          </cell>
          <cell r="X12" t="str">
            <v xml:space="preserve"> </v>
          </cell>
          <cell r="Y12">
            <v>9999</v>
          </cell>
          <cell r="Z12">
            <v>0</v>
          </cell>
          <cell r="AA12" t="str">
            <v/>
          </cell>
          <cell r="AB12" t="str">
            <v xml:space="preserve"> </v>
          </cell>
          <cell r="AC12" t="str">
            <v xml:space="preserve"> </v>
          </cell>
          <cell r="AD12" t="str">
            <v xml:space="preserve"> </v>
          </cell>
          <cell r="AL12" t="str">
            <v>2 PC Sokol Lipník - Vavrovič Petr ml.</v>
          </cell>
          <cell r="AM12">
            <v>101.75</v>
          </cell>
          <cell r="AN12">
            <v>0</v>
          </cell>
          <cell r="AO12">
            <v>0</v>
          </cell>
          <cell r="AP12">
            <v>0</v>
          </cell>
          <cell r="AQ12">
            <v>0</v>
          </cell>
          <cell r="AR12">
            <v>0</v>
          </cell>
          <cell r="AT12">
            <v>0</v>
          </cell>
          <cell r="AU12">
            <v>1</v>
          </cell>
          <cell r="BF12">
            <v>2</v>
          </cell>
        </row>
        <row r="13">
          <cell r="H13">
            <v>3</v>
          </cell>
          <cell r="I13">
            <v>99532</v>
          </cell>
          <cell r="J13" t="str">
            <v>Michálek</v>
          </cell>
          <cell r="K13" t="str">
            <v>Ivo</v>
          </cell>
          <cell r="L13" t="str">
            <v>Carreau Brno</v>
          </cell>
          <cell r="M13">
            <v>2</v>
          </cell>
          <cell r="N13">
            <v>55</v>
          </cell>
          <cell r="O13">
            <v>15058</v>
          </cell>
          <cell r="P13" t="str">
            <v>Zdobinský</v>
          </cell>
          <cell r="Q13" t="str">
            <v>Michal ml.</v>
          </cell>
          <cell r="R13" t="str">
            <v>PC Sokol Lipník</v>
          </cell>
          <cell r="S13">
            <v>10</v>
          </cell>
          <cell r="T13">
            <v>38.25</v>
          </cell>
          <cell r="U13" t="str">
            <v/>
          </cell>
          <cell r="V13" t="str">
            <v xml:space="preserve"> </v>
          </cell>
          <cell r="W13" t="str">
            <v xml:space="preserve"> </v>
          </cell>
          <cell r="X13" t="str">
            <v xml:space="preserve"> </v>
          </cell>
          <cell r="Y13">
            <v>9999</v>
          </cell>
          <cell r="Z13">
            <v>0</v>
          </cell>
          <cell r="AA13" t="str">
            <v/>
          </cell>
          <cell r="AB13" t="str">
            <v xml:space="preserve"> </v>
          </cell>
          <cell r="AC13" t="str">
            <v xml:space="preserve"> </v>
          </cell>
          <cell r="AD13" t="str">
            <v xml:space="preserve"> </v>
          </cell>
          <cell r="AL13" t="str">
            <v>3 Carreau Brno - Michálek Ivo</v>
          </cell>
          <cell r="AM13">
            <v>93.25</v>
          </cell>
          <cell r="AN13">
            <v>0</v>
          </cell>
          <cell r="AO13">
            <v>0</v>
          </cell>
          <cell r="AP13">
            <v>0</v>
          </cell>
          <cell r="AQ13">
            <v>0</v>
          </cell>
          <cell r="AR13">
            <v>0</v>
          </cell>
          <cell r="AT13">
            <v>0</v>
          </cell>
          <cell r="AU13">
            <v>1</v>
          </cell>
          <cell r="BF13">
            <v>3</v>
          </cell>
        </row>
        <row r="14">
          <cell r="H14">
            <v>4</v>
          </cell>
          <cell r="I14">
            <v>21755</v>
          </cell>
          <cell r="J14" t="str">
            <v>Valenz</v>
          </cell>
          <cell r="K14" t="str">
            <v>Lukáš</v>
          </cell>
          <cell r="L14" t="str">
            <v>VARAN</v>
          </cell>
          <cell r="M14">
            <v>7</v>
          </cell>
          <cell r="N14">
            <v>42.75</v>
          </cell>
          <cell r="O14">
            <v>12022</v>
          </cell>
          <cell r="P14" t="str">
            <v>Slobodová</v>
          </cell>
          <cell r="Q14" t="str">
            <v>Veronika</v>
          </cell>
          <cell r="R14" t="str">
            <v>Carreau Brno</v>
          </cell>
          <cell r="S14">
            <v>4</v>
          </cell>
          <cell r="T14">
            <v>49.75</v>
          </cell>
          <cell r="U14" t="str">
            <v/>
          </cell>
          <cell r="V14" t="str">
            <v xml:space="preserve"> </v>
          </cell>
          <cell r="W14" t="str">
            <v xml:space="preserve"> </v>
          </cell>
          <cell r="X14" t="str">
            <v xml:space="preserve"> </v>
          </cell>
          <cell r="Y14">
            <v>9999</v>
          </cell>
          <cell r="Z14">
            <v>0</v>
          </cell>
          <cell r="AA14" t="str">
            <v/>
          </cell>
          <cell r="AB14" t="str">
            <v xml:space="preserve"> </v>
          </cell>
          <cell r="AC14" t="str">
            <v xml:space="preserve"> </v>
          </cell>
          <cell r="AD14" t="str">
            <v xml:space="preserve"> </v>
          </cell>
          <cell r="AL14" t="str">
            <v>4 VARAN - Valenz Lukáš</v>
          </cell>
          <cell r="AM14">
            <v>92.5</v>
          </cell>
          <cell r="AN14">
            <v>0</v>
          </cell>
          <cell r="AO14">
            <v>0</v>
          </cell>
          <cell r="AP14">
            <v>0</v>
          </cell>
          <cell r="AQ14">
            <v>0</v>
          </cell>
          <cell r="AR14">
            <v>0</v>
          </cell>
          <cell r="AT14">
            <v>0</v>
          </cell>
          <cell r="AU14">
            <v>1</v>
          </cell>
          <cell r="BF14">
            <v>4</v>
          </cell>
        </row>
        <row r="15">
          <cell r="H15">
            <v>5</v>
          </cell>
          <cell r="I15">
            <v>27039</v>
          </cell>
          <cell r="J15" t="str">
            <v>Kauca</v>
          </cell>
          <cell r="K15" t="str">
            <v>Jindřich</v>
          </cell>
          <cell r="L15" t="str">
            <v>PC Kolová</v>
          </cell>
          <cell r="M15">
            <v>1</v>
          </cell>
          <cell r="N15">
            <v>51.375</v>
          </cell>
          <cell r="O15">
            <v>24218</v>
          </cell>
          <cell r="P15" t="str">
            <v>Fuksa</v>
          </cell>
          <cell r="Q15" t="str">
            <v>Petr</v>
          </cell>
          <cell r="R15" t="str">
            <v>UBU Únětice</v>
          </cell>
          <cell r="S15">
            <v>22</v>
          </cell>
          <cell r="T15">
            <v>29.437999999999999</v>
          </cell>
          <cell r="U15" t="str">
            <v/>
          </cell>
          <cell r="V15" t="str">
            <v xml:space="preserve"> </v>
          </cell>
          <cell r="W15" t="str">
            <v xml:space="preserve"> </v>
          </cell>
          <cell r="X15" t="str">
            <v xml:space="preserve"> </v>
          </cell>
          <cell r="Y15">
            <v>9999</v>
          </cell>
          <cell r="Z15">
            <v>0</v>
          </cell>
          <cell r="AA15" t="str">
            <v/>
          </cell>
          <cell r="AB15" t="str">
            <v xml:space="preserve"> </v>
          </cell>
          <cell r="AC15" t="str">
            <v xml:space="preserve"> </v>
          </cell>
          <cell r="AD15" t="str">
            <v xml:space="preserve"> </v>
          </cell>
          <cell r="AL15" t="str">
            <v>5 PC Kolová - Kauca Jindřich</v>
          </cell>
          <cell r="AM15">
            <v>80.813000000000002</v>
          </cell>
          <cell r="AN15">
            <v>0</v>
          </cell>
          <cell r="AO15">
            <v>0</v>
          </cell>
          <cell r="AP15">
            <v>0</v>
          </cell>
          <cell r="AQ15">
            <v>0</v>
          </cell>
          <cell r="AR15">
            <v>0</v>
          </cell>
          <cell r="AT15">
            <v>0</v>
          </cell>
          <cell r="AU15">
            <v>0</v>
          </cell>
          <cell r="BF15">
            <v>5</v>
          </cell>
        </row>
        <row r="16">
          <cell r="H16">
            <v>6</v>
          </cell>
          <cell r="I16">
            <v>11001</v>
          </cell>
          <cell r="J16" t="str">
            <v>Lukáš</v>
          </cell>
          <cell r="K16" t="str">
            <v>Petr</v>
          </cell>
          <cell r="L16" t="str">
            <v>PLUK Jablonec</v>
          </cell>
          <cell r="M16">
            <v>31</v>
          </cell>
          <cell r="N16">
            <v>30.75</v>
          </cell>
          <cell r="O16">
            <v>27015</v>
          </cell>
          <cell r="P16" t="str">
            <v>Srnský</v>
          </cell>
          <cell r="Q16" t="str">
            <v>Lubomír</v>
          </cell>
          <cell r="R16" t="str">
            <v>1. KPK Vrchlabí</v>
          </cell>
          <cell r="S16">
            <v>25</v>
          </cell>
          <cell r="T16">
            <v>36.25</v>
          </cell>
          <cell r="U16" t="str">
            <v/>
          </cell>
          <cell r="V16" t="str">
            <v xml:space="preserve"> </v>
          </cell>
          <cell r="W16" t="str">
            <v xml:space="preserve"> </v>
          </cell>
          <cell r="X16" t="str">
            <v xml:space="preserve"> </v>
          </cell>
          <cell r="Y16">
            <v>9999</v>
          </cell>
          <cell r="Z16">
            <v>0</v>
          </cell>
          <cell r="AA16" t="str">
            <v/>
          </cell>
          <cell r="AB16" t="str">
            <v xml:space="preserve"> </v>
          </cell>
          <cell r="AC16" t="str">
            <v xml:space="preserve"> </v>
          </cell>
          <cell r="AD16" t="str">
            <v xml:space="preserve"> </v>
          </cell>
          <cell r="AL16" t="str">
            <v>6 PLUK Jablonec - Lukáš Petr</v>
          </cell>
          <cell r="AM16">
            <v>67</v>
          </cell>
          <cell r="AN16">
            <v>0</v>
          </cell>
          <cell r="AO16">
            <v>0</v>
          </cell>
          <cell r="AP16">
            <v>0</v>
          </cell>
          <cell r="AQ16">
            <v>0</v>
          </cell>
          <cell r="AR16">
            <v>0</v>
          </cell>
          <cell r="AT16">
            <v>0</v>
          </cell>
          <cell r="AU16">
            <v>1</v>
          </cell>
          <cell r="BF16">
            <v>6</v>
          </cell>
        </row>
        <row r="17">
          <cell r="H17">
            <v>7</v>
          </cell>
          <cell r="I17">
            <v>11002</v>
          </cell>
          <cell r="J17" t="str">
            <v>Lukášová</v>
          </cell>
          <cell r="K17" t="str">
            <v>Jana</v>
          </cell>
          <cell r="L17" t="str">
            <v>PLUK Jablonec</v>
          </cell>
          <cell r="M17">
            <v>30</v>
          </cell>
          <cell r="N17">
            <v>32.75</v>
          </cell>
          <cell r="O17">
            <v>14024</v>
          </cell>
          <cell r="P17" t="str">
            <v>Palicová</v>
          </cell>
          <cell r="Q17" t="str">
            <v>Markéta</v>
          </cell>
          <cell r="R17" t="str">
            <v>PLUK Jablonec</v>
          </cell>
          <cell r="S17">
            <v>15</v>
          </cell>
          <cell r="T17">
            <v>34</v>
          </cell>
          <cell r="U17" t="str">
            <v/>
          </cell>
          <cell r="V17" t="str">
            <v xml:space="preserve"> </v>
          </cell>
          <cell r="W17" t="str">
            <v xml:space="preserve"> </v>
          </cell>
          <cell r="X17" t="str">
            <v xml:space="preserve"> </v>
          </cell>
          <cell r="Y17">
            <v>9999</v>
          </cell>
          <cell r="Z17">
            <v>0</v>
          </cell>
          <cell r="AA17" t="str">
            <v/>
          </cell>
          <cell r="AB17" t="str">
            <v xml:space="preserve"> </v>
          </cell>
          <cell r="AC17" t="str">
            <v xml:space="preserve"> </v>
          </cell>
          <cell r="AD17" t="str">
            <v xml:space="preserve"> </v>
          </cell>
          <cell r="AL17" t="str">
            <v>7 PLUK Jablonec - Lukášová Jana</v>
          </cell>
          <cell r="AM17">
            <v>66.75</v>
          </cell>
          <cell r="AN17">
            <v>0</v>
          </cell>
          <cell r="AO17">
            <v>0</v>
          </cell>
          <cell r="AP17">
            <v>0</v>
          </cell>
          <cell r="AQ17">
            <v>0</v>
          </cell>
          <cell r="AR17">
            <v>0</v>
          </cell>
          <cell r="AT17">
            <v>0</v>
          </cell>
          <cell r="AU17">
            <v>0</v>
          </cell>
          <cell r="BF17">
            <v>7</v>
          </cell>
        </row>
        <row r="18">
          <cell r="H18">
            <v>8</v>
          </cell>
          <cell r="I18">
            <v>99574</v>
          </cell>
          <cell r="J18" t="str">
            <v>Demčíková</v>
          </cell>
          <cell r="K18" t="str">
            <v>Jiřina</v>
          </cell>
          <cell r="L18" t="str">
            <v>SK Sahara Vědomice</v>
          </cell>
          <cell r="M18">
            <v>21</v>
          </cell>
          <cell r="N18">
            <v>37.5</v>
          </cell>
          <cell r="O18">
            <v>25003</v>
          </cell>
          <cell r="P18" t="str">
            <v>Horáčková</v>
          </cell>
          <cell r="Q18" t="str">
            <v>Simona</v>
          </cell>
          <cell r="R18" t="str">
            <v>SK Sahara Vědomice</v>
          </cell>
          <cell r="S18">
            <v>48</v>
          </cell>
          <cell r="T18">
            <v>24.564</v>
          </cell>
          <cell r="U18" t="str">
            <v/>
          </cell>
          <cell r="V18" t="str">
            <v xml:space="preserve"> </v>
          </cell>
          <cell r="W18" t="str">
            <v xml:space="preserve"> </v>
          </cell>
          <cell r="X18" t="str">
            <v xml:space="preserve"> </v>
          </cell>
          <cell r="Y18">
            <v>9999</v>
          </cell>
          <cell r="Z18">
            <v>0</v>
          </cell>
          <cell r="AA18" t="str">
            <v/>
          </cell>
          <cell r="AB18" t="str">
            <v xml:space="preserve"> </v>
          </cell>
          <cell r="AC18" t="str">
            <v xml:space="preserve"> </v>
          </cell>
          <cell r="AD18" t="str">
            <v xml:space="preserve"> </v>
          </cell>
          <cell r="AL18" t="str">
            <v>8 SK Sahara Vědomice - Demčíková Jiřina</v>
          </cell>
          <cell r="AM18">
            <v>62.064</v>
          </cell>
          <cell r="AN18">
            <v>0</v>
          </cell>
          <cell r="AO18">
            <v>0</v>
          </cell>
          <cell r="AP18">
            <v>0</v>
          </cell>
          <cell r="AQ18">
            <v>0</v>
          </cell>
          <cell r="AR18">
            <v>0</v>
          </cell>
          <cell r="AT18">
            <v>0</v>
          </cell>
          <cell r="AU18">
            <v>0</v>
          </cell>
          <cell r="BF18">
            <v>8</v>
          </cell>
        </row>
        <row r="19">
          <cell r="H19">
            <v>9</v>
          </cell>
          <cell r="I19">
            <v>13027</v>
          </cell>
          <cell r="J19" t="str">
            <v>Dlouhá</v>
          </cell>
          <cell r="K19" t="str">
            <v>Ivana</v>
          </cell>
          <cell r="L19" t="str">
            <v>Club Rodamiento</v>
          </cell>
          <cell r="M19">
            <v>61</v>
          </cell>
          <cell r="N19">
            <v>30.501000000000001</v>
          </cell>
          <cell r="O19">
            <v>13029</v>
          </cell>
          <cell r="P19" t="str">
            <v>Kamaryt</v>
          </cell>
          <cell r="Q19" t="str">
            <v>Josef</v>
          </cell>
          <cell r="R19" t="str">
            <v>Club Rodamiento</v>
          </cell>
          <cell r="S19">
            <v>42</v>
          </cell>
          <cell r="T19">
            <v>28.126000000000001</v>
          </cell>
          <cell r="U19" t="str">
            <v/>
          </cell>
          <cell r="V19" t="str">
            <v xml:space="preserve"> </v>
          </cell>
          <cell r="W19" t="str">
            <v xml:space="preserve"> </v>
          </cell>
          <cell r="X19" t="str">
            <v xml:space="preserve"> </v>
          </cell>
          <cell r="Y19">
            <v>9999</v>
          </cell>
          <cell r="Z19">
            <v>0</v>
          </cell>
          <cell r="AA19" t="str">
            <v/>
          </cell>
          <cell r="AB19" t="str">
            <v xml:space="preserve"> </v>
          </cell>
          <cell r="AC19" t="str">
            <v xml:space="preserve"> </v>
          </cell>
          <cell r="AD19" t="str">
            <v xml:space="preserve"> </v>
          </cell>
          <cell r="AL19" t="str">
            <v>9 Club Rodamiento - Dlouhá Ivana</v>
          </cell>
          <cell r="AM19">
            <v>58.627000000000002</v>
          </cell>
          <cell r="AN19">
            <v>0</v>
          </cell>
          <cell r="AO19">
            <v>0</v>
          </cell>
          <cell r="AP19">
            <v>0</v>
          </cell>
          <cell r="AQ19">
            <v>0</v>
          </cell>
          <cell r="AR19">
            <v>0</v>
          </cell>
          <cell r="AT19">
            <v>0</v>
          </cell>
          <cell r="AU19">
            <v>0</v>
          </cell>
          <cell r="BF19">
            <v>9</v>
          </cell>
        </row>
        <row r="20">
          <cell r="H20">
            <v>10</v>
          </cell>
          <cell r="I20">
            <v>16082</v>
          </cell>
          <cell r="J20" t="str">
            <v>Pastorek</v>
          </cell>
          <cell r="K20" t="str">
            <v>Jaroslav</v>
          </cell>
          <cell r="L20" t="str">
            <v>SK Pétanque Řepy</v>
          </cell>
          <cell r="M20">
            <v>43</v>
          </cell>
          <cell r="N20">
            <v>30</v>
          </cell>
          <cell r="O20">
            <v>12042</v>
          </cell>
          <cell r="P20" t="str">
            <v>Pilát</v>
          </cell>
          <cell r="Q20" t="str">
            <v>Petr</v>
          </cell>
          <cell r="R20" t="str">
            <v>SKP Kulová osma</v>
          </cell>
          <cell r="S20">
            <v>76</v>
          </cell>
          <cell r="T20">
            <v>27.094999999999999</v>
          </cell>
          <cell r="U20" t="str">
            <v/>
          </cell>
          <cell r="V20" t="str">
            <v xml:space="preserve"> </v>
          </cell>
          <cell r="W20" t="str">
            <v xml:space="preserve"> </v>
          </cell>
          <cell r="X20" t="str">
            <v xml:space="preserve"> </v>
          </cell>
          <cell r="Y20">
            <v>9999</v>
          </cell>
          <cell r="Z20">
            <v>0</v>
          </cell>
          <cell r="AA20" t="str">
            <v/>
          </cell>
          <cell r="AB20" t="str">
            <v xml:space="preserve"> </v>
          </cell>
          <cell r="AC20" t="str">
            <v xml:space="preserve"> </v>
          </cell>
          <cell r="AD20" t="str">
            <v xml:space="preserve"> </v>
          </cell>
          <cell r="AL20" t="str">
            <v>10 SK Pétanque Řepy - Pastorek Jaroslav</v>
          </cell>
          <cell r="AM20">
            <v>57.094999999999999</v>
          </cell>
          <cell r="AN20">
            <v>0</v>
          </cell>
          <cell r="AO20">
            <v>0</v>
          </cell>
          <cell r="AP20">
            <v>0</v>
          </cell>
          <cell r="AQ20">
            <v>0</v>
          </cell>
          <cell r="AR20">
            <v>0</v>
          </cell>
          <cell r="AT20">
            <v>0</v>
          </cell>
          <cell r="AU20">
            <v>0</v>
          </cell>
          <cell r="BF20">
            <v>10</v>
          </cell>
        </row>
        <row r="21">
          <cell r="H21">
            <v>11</v>
          </cell>
          <cell r="I21">
            <v>16120</v>
          </cell>
          <cell r="J21" t="str">
            <v>Froněk</v>
          </cell>
          <cell r="K21" t="str">
            <v>Jiří ml.</v>
          </cell>
          <cell r="L21" t="str">
            <v>Petank Club Praha</v>
          </cell>
          <cell r="M21">
            <v>134</v>
          </cell>
          <cell r="N21">
            <v>18.314</v>
          </cell>
          <cell r="O21">
            <v>98446</v>
          </cell>
          <cell r="P21" t="str">
            <v>Morávek</v>
          </cell>
          <cell r="Q21" t="str">
            <v>Petr</v>
          </cell>
          <cell r="R21" t="str">
            <v>PC Sokol Lipník</v>
          </cell>
          <cell r="S21">
            <v>27</v>
          </cell>
          <cell r="T21">
            <v>37.375</v>
          </cell>
          <cell r="U21" t="str">
            <v/>
          </cell>
          <cell r="V21" t="str">
            <v xml:space="preserve"> </v>
          </cell>
          <cell r="W21" t="str">
            <v xml:space="preserve"> </v>
          </cell>
          <cell r="X21" t="str">
            <v xml:space="preserve"> </v>
          </cell>
          <cell r="Y21">
            <v>9999</v>
          </cell>
          <cell r="Z21">
            <v>0</v>
          </cell>
          <cell r="AA21" t="str">
            <v/>
          </cell>
          <cell r="AB21" t="str">
            <v xml:space="preserve"> </v>
          </cell>
          <cell r="AC21" t="str">
            <v xml:space="preserve"> </v>
          </cell>
          <cell r="AD21" t="str">
            <v xml:space="preserve"> </v>
          </cell>
          <cell r="AL21" t="str">
            <v>11 Petank Club Praha - Froněk Jiří ml.</v>
          </cell>
          <cell r="AM21">
            <v>55.689</v>
          </cell>
          <cell r="AN21">
            <v>0</v>
          </cell>
          <cell r="AO21">
            <v>0</v>
          </cell>
          <cell r="AP21">
            <v>0</v>
          </cell>
          <cell r="AQ21">
            <v>0</v>
          </cell>
          <cell r="AR21">
            <v>0</v>
          </cell>
          <cell r="AT21">
            <v>0</v>
          </cell>
          <cell r="AU21">
            <v>0</v>
          </cell>
          <cell r="BF21">
            <v>11</v>
          </cell>
        </row>
        <row r="22">
          <cell r="H22">
            <v>12</v>
          </cell>
          <cell r="I22">
            <v>12017</v>
          </cell>
          <cell r="J22" t="str">
            <v>Tomášková</v>
          </cell>
          <cell r="K22" t="str">
            <v>Dana</v>
          </cell>
          <cell r="L22" t="str">
            <v>UBU Únětice</v>
          </cell>
          <cell r="M22">
            <v>52</v>
          </cell>
          <cell r="N22">
            <v>29.719000000000001</v>
          </cell>
          <cell r="O22">
            <v>25017</v>
          </cell>
          <cell r="P22" t="str">
            <v>Radoušová</v>
          </cell>
          <cell r="Q22" t="str">
            <v>Jana</v>
          </cell>
          <cell r="R22" t="str">
            <v>PK Osika Plzeň</v>
          </cell>
          <cell r="S22">
            <v>44</v>
          </cell>
          <cell r="T22">
            <v>25.937999999999999</v>
          </cell>
          <cell r="U22" t="str">
            <v/>
          </cell>
          <cell r="V22" t="str">
            <v xml:space="preserve"> </v>
          </cell>
          <cell r="W22" t="str">
            <v xml:space="preserve"> </v>
          </cell>
          <cell r="X22" t="str">
            <v xml:space="preserve"> </v>
          </cell>
          <cell r="Y22">
            <v>9999</v>
          </cell>
          <cell r="Z22">
            <v>0</v>
          </cell>
          <cell r="AA22" t="str">
            <v/>
          </cell>
          <cell r="AB22" t="str">
            <v xml:space="preserve"> </v>
          </cell>
          <cell r="AC22" t="str">
            <v xml:space="preserve"> </v>
          </cell>
          <cell r="AD22" t="str">
            <v xml:space="preserve"> </v>
          </cell>
          <cell r="AL22" t="str">
            <v>12 UBU Únětice - Tomášková Dana</v>
          </cell>
          <cell r="AM22">
            <v>55.656999999999996</v>
          </cell>
          <cell r="AN22">
            <v>0</v>
          </cell>
          <cell r="AO22">
            <v>0</v>
          </cell>
          <cell r="AP22">
            <v>0</v>
          </cell>
          <cell r="AQ22">
            <v>0</v>
          </cell>
          <cell r="AR22">
            <v>0</v>
          </cell>
          <cell r="AT22">
            <v>0</v>
          </cell>
          <cell r="AU22">
            <v>1</v>
          </cell>
          <cell r="BF22">
            <v>12</v>
          </cell>
        </row>
        <row r="23">
          <cell r="H23">
            <v>13</v>
          </cell>
          <cell r="I23">
            <v>14074</v>
          </cell>
          <cell r="J23" t="str">
            <v>Froňková</v>
          </cell>
          <cell r="K23" t="str">
            <v>Blanka</v>
          </cell>
          <cell r="L23" t="str">
            <v>PC Sokol Lipník</v>
          </cell>
          <cell r="M23">
            <v>16</v>
          </cell>
          <cell r="N23">
            <v>29.25</v>
          </cell>
          <cell r="O23">
            <v>10048</v>
          </cell>
          <cell r="P23" t="str">
            <v>Valík</v>
          </cell>
          <cell r="Q23" t="str">
            <v>Václav</v>
          </cell>
          <cell r="R23" t="str">
            <v>PAK Albrechtice</v>
          </cell>
          <cell r="S23">
            <v>86</v>
          </cell>
          <cell r="T23">
            <v>24.22</v>
          </cell>
          <cell r="U23" t="str">
            <v/>
          </cell>
          <cell r="V23" t="str">
            <v xml:space="preserve"> </v>
          </cell>
          <cell r="W23" t="str">
            <v xml:space="preserve"> </v>
          </cell>
          <cell r="X23" t="str">
            <v xml:space="preserve"> </v>
          </cell>
          <cell r="Y23">
            <v>9999</v>
          </cell>
          <cell r="Z23">
            <v>0</v>
          </cell>
          <cell r="AA23" t="str">
            <v/>
          </cell>
          <cell r="AB23" t="str">
            <v xml:space="preserve"> </v>
          </cell>
          <cell r="AC23" t="str">
            <v xml:space="preserve"> </v>
          </cell>
          <cell r="AD23" t="str">
            <v xml:space="preserve"> </v>
          </cell>
          <cell r="AL23" t="str">
            <v>13 PC Sokol Lipník - Froňková Blanka</v>
          </cell>
          <cell r="AM23">
            <v>53.47</v>
          </cell>
          <cell r="AN23">
            <v>0</v>
          </cell>
          <cell r="AO23">
            <v>0</v>
          </cell>
          <cell r="AP23">
            <v>0</v>
          </cell>
          <cell r="AQ23">
            <v>0</v>
          </cell>
          <cell r="AR23">
            <v>0</v>
          </cell>
          <cell r="AT23">
            <v>0</v>
          </cell>
          <cell r="AU23">
            <v>1</v>
          </cell>
          <cell r="BF23">
            <v>13</v>
          </cell>
        </row>
        <row r="24">
          <cell r="H24">
            <v>14</v>
          </cell>
          <cell r="I24">
            <v>12038</v>
          </cell>
          <cell r="J24" t="str">
            <v>Krejčín</v>
          </cell>
          <cell r="K24" t="str">
            <v>Leoš</v>
          </cell>
          <cell r="L24" t="str">
            <v>SKP Kulová osma</v>
          </cell>
          <cell r="M24">
            <v>26</v>
          </cell>
          <cell r="N24">
            <v>25.251000000000001</v>
          </cell>
          <cell r="O24">
            <v>12037</v>
          </cell>
          <cell r="P24" t="str">
            <v>Krejčínová</v>
          </cell>
          <cell r="Q24" t="str">
            <v>Lenka</v>
          </cell>
          <cell r="R24" t="str">
            <v>SKP Kulová osma</v>
          </cell>
          <cell r="S24">
            <v>20</v>
          </cell>
          <cell r="T24">
            <v>26.687999999999999</v>
          </cell>
          <cell r="U24" t="str">
            <v/>
          </cell>
          <cell r="V24" t="str">
            <v xml:space="preserve"> </v>
          </cell>
          <cell r="W24" t="str">
            <v xml:space="preserve"> </v>
          </cell>
          <cell r="X24" t="str">
            <v xml:space="preserve"> </v>
          </cell>
          <cell r="Y24">
            <v>9999</v>
          </cell>
          <cell r="Z24">
            <v>0</v>
          </cell>
          <cell r="AA24" t="str">
            <v/>
          </cell>
          <cell r="AB24" t="str">
            <v xml:space="preserve"> </v>
          </cell>
          <cell r="AC24" t="str">
            <v xml:space="preserve"> </v>
          </cell>
          <cell r="AD24" t="str">
            <v xml:space="preserve"> </v>
          </cell>
          <cell r="AL24" t="str">
            <v>14 SKP Kulová osma - Krejčín Leoš</v>
          </cell>
          <cell r="AM24">
            <v>51.939</v>
          </cell>
          <cell r="AN24">
            <v>0</v>
          </cell>
          <cell r="AO24">
            <v>0</v>
          </cell>
          <cell r="AP24">
            <v>0</v>
          </cell>
          <cell r="AQ24">
            <v>0</v>
          </cell>
          <cell r="AR24">
            <v>0</v>
          </cell>
          <cell r="AT24">
            <v>0</v>
          </cell>
          <cell r="AU24">
            <v>0</v>
          </cell>
          <cell r="BF24">
            <v>14</v>
          </cell>
        </row>
        <row r="25">
          <cell r="H25">
            <v>15</v>
          </cell>
          <cell r="I25">
            <v>11006</v>
          </cell>
          <cell r="J25" t="str">
            <v>Kulhánek</v>
          </cell>
          <cell r="K25" t="str">
            <v>Milan</v>
          </cell>
          <cell r="L25" t="str">
            <v>SK Sahara Vědomice</v>
          </cell>
          <cell r="M25">
            <v>108</v>
          </cell>
          <cell r="N25">
            <v>22.946000000000002</v>
          </cell>
          <cell r="O25">
            <v>99510</v>
          </cell>
          <cell r="P25" t="str">
            <v>Demčík</v>
          </cell>
          <cell r="Q25" t="str">
            <v>Milan St.</v>
          </cell>
          <cell r="R25" t="str">
            <v>SK Sahara Vědomice</v>
          </cell>
          <cell r="S25">
            <v>68</v>
          </cell>
          <cell r="T25">
            <v>28.437999999999999</v>
          </cell>
          <cell r="U25" t="str">
            <v/>
          </cell>
          <cell r="V25" t="str">
            <v xml:space="preserve"> </v>
          </cell>
          <cell r="W25" t="str">
            <v xml:space="preserve"> </v>
          </cell>
          <cell r="X25" t="str">
            <v xml:space="preserve"> </v>
          </cell>
          <cell r="Y25">
            <v>9999</v>
          </cell>
          <cell r="Z25">
            <v>0</v>
          </cell>
          <cell r="AA25" t="str">
            <v/>
          </cell>
          <cell r="AB25" t="str">
            <v xml:space="preserve"> </v>
          </cell>
          <cell r="AC25" t="str">
            <v xml:space="preserve"> </v>
          </cell>
          <cell r="AD25" t="str">
            <v xml:space="preserve"> </v>
          </cell>
          <cell r="AL25" t="str">
            <v>15 SK Sahara Vědomice - Kulhánek Milan</v>
          </cell>
          <cell r="AM25">
            <v>51.384</v>
          </cell>
          <cell r="AN25">
            <v>0</v>
          </cell>
          <cell r="AO25">
            <v>0</v>
          </cell>
          <cell r="AP25">
            <v>0</v>
          </cell>
          <cell r="AQ25">
            <v>0</v>
          </cell>
          <cell r="AR25">
            <v>0</v>
          </cell>
          <cell r="AT25">
            <v>0</v>
          </cell>
          <cell r="AU25">
            <v>0</v>
          </cell>
          <cell r="BF25">
            <v>15</v>
          </cell>
        </row>
        <row r="26">
          <cell r="H26">
            <v>16</v>
          </cell>
          <cell r="I26">
            <v>19001</v>
          </cell>
          <cell r="J26" t="str">
            <v>Vlach</v>
          </cell>
          <cell r="K26" t="str">
            <v>Jaromír</v>
          </cell>
          <cell r="L26" t="str">
            <v>Sokol Kostomlaty</v>
          </cell>
          <cell r="M26">
            <v>37</v>
          </cell>
          <cell r="N26">
            <v>30.75</v>
          </cell>
          <cell r="O26">
            <v>16109</v>
          </cell>
          <cell r="P26" t="str">
            <v>Sjögren</v>
          </cell>
          <cell r="Q26" t="str">
            <v>Magda</v>
          </cell>
          <cell r="R26" t="str">
            <v>SKP Kulová osma</v>
          </cell>
          <cell r="S26">
            <v>101</v>
          </cell>
          <cell r="T26">
            <v>20.315000000000001</v>
          </cell>
          <cell r="U26" t="str">
            <v/>
          </cell>
          <cell r="V26" t="str">
            <v xml:space="preserve"> </v>
          </cell>
          <cell r="W26" t="str">
            <v xml:space="preserve"> </v>
          </cell>
          <cell r="X26" t="str">
            <v xml:space="preserve"> </v>
          </cell>
          <cell r="Y26">
            <v>9999</v>
          </cell>
          <cell r="Z26">
            <v>0</v>
          </cell>
          <cell r="AA26" t="str">
            <v/>
          </cell>
          <cell r="AB26" t="str">
            <v xml:space="preserve"> </v>
          </cell>
          <cell r="AC26" t="str">
            <v xml:space="preserve"> </v>
          </cell>
          <cell r="AD26" t="str">
            <v xml:space="preserve"> </v>
          </cell>
          <cell r="AL26" t="str">
            <v>16 Sokol Kostomlaty - Vlach Jaromír</v>
          </cell>
          <cell r="AM26">
            <v>51.064999999999998</v>
          </cell>
          <cell r="AN26">
            <v>0</v>
          </cell>
          <cell r="AO26">
            <v>0</v>
          </cell>
          <cell r="AP26">
            <v>0</v>
          </cell>
          <cell r="AQ26">
            <v>0</v>
          </cell>
          <cell r="AR26">
            <v>0</v>
          </cell>
          <cell r="AT26">
            <v>0</v>
          </cell>
          <cell r="AU26">
            <v>1</v>
          </cell>
          <cell r="BF26">
            <v>16</v>
          </cell>
        </row>
        <row r="27">
          <cell r="H27">
            <v>17</v>
          </cell>
          <cell r="I27">
            <v>16075</v>
          </cell>
          <cell r="J27" t="str">
            <v>Hladík</v>
          </cell>
          <cell r="K27" t="str">
            <v>Jaroslav</v>
          </cell>
          <cell r="L27" t="str">
            <v>SK Pétanque Řepy</v>
          </cell>
          <cell r="M27">
            <v>63</v>
          </cell>
          <cell r="N27">
            <v>24.314</v>
          </cell>
          <cell r="O27">
            <v>16086</v>
          </cell>
          <cell r="P27" t="str">
            <v>Ptáček</v>
          </cell>
          <cell r="Q27" t="str">
            <v>Miroslav</v>
          </cell>
          <cell r="R27" t="str">
            <v>SK Pétanque Řepy</v>
          </cell>
          <cell r="S27">
            <v>83</v>
          </cell>
          <cell r="T27">
            <v>23.376999999999999</v>
          </cell>
          <cell r="U27" t="str">
            <v/>
          </cell>
          <cell r="V27" t="str">
            <v xml:space="preserve"> </v>
          </cell>
          <cell r="W27" t="str">
            <v xml:space="preserve"> </v>
          </cell>
          <cell r="X27" t="str">
            <v xml:space="preserve"> </v>
          </cell>
          <cell r="Y27">
            <v>9999</v>
          </cell>
          <cell r="Z27">
            <v>0</v>
          </cell>
          <cell r="AA27" t="str">
            <v/>
          </cell>
          <cell r="AB27" t="str">
            <v xml:space="preserve"> </v>
          </cell>
          <cell r="AC27" t="str">
            <v xml:space="preserve"> </v>
          </cell>
          <cell r="AD27" t="str">
            <v xml:space="preserve"> </v>
          </cell>
          <cell r="AL27" t="str">
            <v>17 SK Pétanque Řepy - Hladík Jaroslav</v>
          </cell>
          <cell r="AM27">
            <v>47.691000000000003</v>
          </cell>
          <cell r="AN27">
            <v>0</v>
          </cell>
          <cell r="AO27">
            <v>0</v>
          </cell>
          <cell r="AP27">
            <v>0</v>
          </cell>
          <cell r="AQ27">
            <v>0</v>
          </cell>
          <cell r="AR27">
            <v>0</v>
          </cell>
          <cell r="AT27">
            <v>0</v>
          </cell>
          <cell r="AU27">
            <v>0</v>
          </cell>
          <cell r="BF27">
            <v>17</v>
          </cell>
        </row>
        <row r="28">
          <cell r="H28">
            <v>18</v>
          </cell>
          <cell r="I28">
            <v>13079</v>
          </cell>
          <cell r="J28" t="str">
            <v>Bayer</v>
          </cell>
          <cell r="K28" t="str">
            <v>Milan</v>
          </cell>
          <cell r="L28" t="str">
            <v>UBU Únětice</v>
          </cell>
          <cell r="M28">
            <v>66</v>
          </cell>
          <cell r="N28">
            <v>23.812999999999999</v>
          </cell>
          <cell r="O28">
            <v>15042</v>
          </cell>
          <cell r="P28" t="str">
            <v>Bayerová</v>
          </cell>
          <cell r="Q28" t="str">
            <v>Hana</v>
          </cell>
          <cell r="R28" t="str">
            <v>UBU Únětice</v>
          </cell>
          <cell r="S28">
            <v>69</v>
          </cell>
          <cell r="T28">
            <v>22.562999999999999</v>
          </cell>
          <cell r="U28" t="str">
            <v/>
          </cell>
          <cell r="V28" t="str">
            <v xml:space="preserve"> </v>
          </cell>
          <cell r="W28" t="str">
            <v xml:space="preserve"> </v>
          </cell>
          <cell r="X28" t="str">
            <v xml:space="preserve"> </v>
          </cell>
          <cell r="Y28">
            <v>9999</v>
          </cell>
          <cell r="Z28">
            <v>0</v>
          </cell>
          <cell r="AA28" t="str">
            <v/>
          </cell>
          <cell r="AB28" t="str">
            <v xml:space="preserve"> </v>
          </cell>
          <cell r="AC28" t="str">
            <v xml:space="preserve"> </v>
          </cell>
          <cell r="AD28" t="str">
            <v xml:space="preserve"> </v>
          </cell>
          <cell r="AL28" t="str">
            <v>18 UBU Únětice - Bayer Milan</v>
          </cell>
          <cell r="AM28">
            <v>46.375999999999998</v>
          </cell>
          <cell r="AN28">
            <v>0</v>
          </cell>
          <cell r="AO28">
            <v>0</v>
          </cell>
          <cell r="AP28">
            <v>0</v>
          </cell>
          <cell r="AQ28">
            <v>0</v>
          </cell>
          <cell r="AR28">
            <v>0</v>
          </cell>
          <cell r="AT28">
            <v>0</v>
          </cell>
          <cell r="AU28">
            <v>0</v>
          </cell>
          <cell r="BF28">
            <v>18</v>
          </cell>
        </row>
        <row r="29">
          <cell r="H29">
            <v>19</v>
          </cell>
          <cell r="I29">
            <v>17086</v>
          </cell>
          <cell r="J29" t="str">
            <v>Radechovský</v>
          </cell>
          <cell r="K29" t="str">
            <v>Milan</v>
          </cell>
          <cell r="L29" t="str">
            <v>PC Mimo Done</v>
          </cell>
          <cell r="M29">
            <v>124</v>
          </cell>
          <cell r="N29">
            <v>20.43</v>
          </cell>
          <cell r="O29">
            <v>16151</v>
          </cell>
          <cell r="P29" t="str">
            <v>Kára</v>
          </cell>
          <cell r="Q29" t="str">
            <v>Jan</v>
          </cell>
          <cell r="R29" t="str">
            <v>PC Mimo Done</v>
          </cell>
          <cell r="S29">
            <v>100</v>
          </cell>
          <cell r="T29">
            <v>25.001000000000001</v>
          </cell>
          <cell r="U29" t="str">
            <v/>
          </cell>
          <cell r="V29" t="str">
            <v xml:space="preserve"> </v>
          </cell>
          <cell r="W29" t="str">
            <v xml:space="preserve"> </v>
          </cell>
          <cell r="X29" t="str">
            <v xml:space="preserve"> </v>
          </cell>
          <cell r="Y29">
            <v>9999</v>
          </cell>
          <cell r="Z29">
            <v>0</v>
          </cell>
          <cell r="AA29" t="str">
            <v/>
          </cell>
          <cell r="AB29" t="str">
            <v xml:space="preserve"> </v>
          </cell>
          <cell r="AC29" t="str">
            <v xml:space="preserve"> </v>
          </cell>
          <cell r="AD29" t="str">
            <v xml:space="preserve"> </v>
          </cell>
          <cell r="AL29" t="str">
            <v>19 PC Mimo Done - Radechovský Milan</v>
          </cell>
          <cell r="AM29">
            <v>45.430999999999997</v>
          </cell>
          <cell r="AN29">
            <v>0</v>
          </cell>
          <cell r="AO29">
            <v>0</v>
          </cell>
          <cell r="AP29">
            <v>0</v>
          </cell>
          <cell r="AQ29">
            <v>0</v>
          </cell>
          <cell r="AR29">
            <v>0</v>
          </cell>
          <cell r="AT29">
            <v>0</v>
          </cell>
          <cell r="AU29">
            <v>0</v>
          </cell>
          <cell r="BF29">
            <v>19</v>
          </cell>
        </row>
        <row r="30">
          <cell r="H30">
            <v>20</v>
          </cell>
          <cell r="I30">
            <v>21837</v>
          </cell>
          <cell r="J30" t="str">
            <v>Valenzová</v>
          </cell>
          <cell r="K30" t="str">
            <v>Helena</v>
          </cell>
          <cell r="L30" t="str">
            <v>VARAN</v>
          </cell>
          <cell r="M30">
            <v>195</v>
          </cell>
          <cell r="N30">
            <v>8.75</v>
          </cell>
          <cell r="O30">
            <v>23021</v>
          </cell>
          <cell r="P30" t="str">
            <v>Ondryáš</v>
          </cell>
          <cell r="Q30" t="str">
            <v>Jiří</v>
          </cell>
          <cell r="R30" t="str">
            <v>FRAPECO</v>
          </cell>
          <cell r="S30">
            <v>12</v>
          </cell>
          <cell r="T30">
            <v>35.125</v>
          </cell>
          <cell r="U30" t="str">
            <v/>
          </cell>
          <cell r="V30" t="str">
            <v xml:space="preserve"> </v>
          </cell>
          <cell r="W30" t="str">
            <v xml:space="preserve"> </v>
          </cell>
          <cell r="X30" t="str">
            <v xml:space="preserve"> </v>
          </cell>
          <cell r="Y30">
            <v>9999</v>
          </cell>
          <cell r="Z30">
            <v>0</v>
          </cell>
          <cell r="AA30" t="str">
            <v/>
          </cell>
          <cell r="AB30" t="str">
            <v xml:space="preserve"> </v>
          </cell>
          <cell r="AC30" t="str">
            <v xml:space="preserve"> </v>
          </cell>
          <cell r="AD30" t="str">
            <v xml:space="preserve"> </v>
          </cell>
          <cell r="AL30" t="str">
            <v>20 VARAN - Valenzová Helena</v>
          </cell>
          <cell r="AM30">
            <v>43.875</v>
          </cell>
          <cell r="AN30">
            <v>0</v>
          </cell>
          <cell r="AO30">
            <v>0</v>
          </cell>
          <cell r="AP30">
            <v>0</v>
          </cell>
          <cell r="AQ30">
            <v>0</v>
          </cell>
          <cell r="AR30">
            <v>0</v>
          </cell>
          <cell r="AT30">
            <v>0</v>
          </cell>
          <cell r="AU30">
            <v>1</v>
          </cell>
          <cell r="BF30">
            <v>20</v>
          </cell>
        </row>
        <row r="31">
          <cell r="H31">
            <v>21</v>
          </cell>
          <cell r="I31">
            <v>25011</v>
          </cell>
          <cell r="J31" t="str">
            <v>Jirkovský</v>
          </cell>
          <cell r="K31" t="str">
            <v>Tomáš</v>
          </cell>
          <cell r="L31" t="str">
            <v>PK Osika Plzeň</v>
          </cell>
          <cell r="M31">
            <v>99</v>
          </cell>
          <cell r="N31">
            <v>21.126000000000001</v>
          </cell>
          <cell r="O31">
            <v>25075</v>
          </cell>
          <cell r="P31" t="str">
            <v>Špitálský</v>
          </cell>
          <cell r="Q31" t="str">
            <v>Milan</v>
          </cell>
          <cell r="R31" t="str">
            <v>PK Osika Plzeň</v>
          </cell>
          <cell r="S31">
            <v>114</v>
          </cell>
          <cell r="T31">
            <v>16.689</v>
          </cell>
          <cell r="U31" t="str">
            <v/>
          </cell>
          <cell r="V31" t="str">
            <v xml:space="preserve"> </v>
          </cell>
          <cell r="W31" t="str">
            <v xml:space="preserve"> </v>
          </cell>
          <cell r="X31" t="str">
            <v xml:space="preserve"> </v>
          </cell>
          <cell r="Y31">
            <v>9999</v>
          </cell>
          <cell r="Z31">
            <v>0</v>
          </cell>
          <cell r="AA31" t="str">
            <v/>
          </cell>
          <cell r="AB31" t="str">
            <v xml:space="preserve"> </v>
          </cell>
          <cell r="AC31" t="str">
            <v xml:space="preserve"> </v>
          </cell>
          <cell r="AD31" t="str">
            <v xml:space="preserve"> </v>
          </cell>
          <cell r="AL31" t="str">
            <v>21 PK Osika Plzeň - Jirkovský Tomáš</v>
          </cell>
          <cell r="AM31">
            <v>37.814999999999998</v>
          </cell>
          <cell r="AN31">
            <v>0</v>
          </cell>
          <cell r="AO31">
            <v>0</v>
          </cell>
          <cell r="AP31">
            <v>0</v>
          </cell>
          <cell r="AQ31">
            <v>0</v>
          </cell>
          <cell r="AR31">
            <v>0</v>
          </cell>
          <cell r="AT31">
            <v>0</v>
          </cell>
          <cell r="AU31">
            <v>1</v>
          </cell>
          <cell r="BF31">
            <v>21</v>
          </cell>
        </row>
        <row r="32">
          <cell r="H32">
            <v>22</v>
          </cell>
          <cell r="I32">
            <v>16029</v>
          </cell>
          <cell r="J32" t="str">
            <v>Kašparová</v>
          </cell>
          <cell r="K32" t="str">
            <v>Barbora</v>
          </cell>
          <cell r="L32" t="str">
            <v>Petank Club Praha</v>
          </cell>
          <cell r="M32">
            <v>106</v>
          </cell>
          <cell r="N32">
            <v>19.501000000000001</v>
          </cell>
          <cell r="O32">
            <v>14099</v>
          </cell>
          <cell r="P32" t="str">
            <v>Klouda</v>
          </cell>
          <cell r="Q32" t="str">
            <v>Aleš</v>
          </cell>
          <cell r="R32" t="str">
            <v>PC Sokol Velim</v>
          </cell>
          <cell r="S32">
            <v>149</v>
          </cell>
          <cell r="T32">
            <v>16.814</v>
          </cell>
          <cell r="U32" t="str">
            <v/>
          </cell>
          <cell r="V32" t="str">
            <v xml:space="preserve"> </v>
          </cell>
          <cell r="W32" t="str">
            <v xml:space="preserve"> </v>
          </cell>
          <cell r="X32" t="str">
            <v xml:space="preserve"> </v>
          </cell>
          <cell r="Y32">
            <v>9999</v>
          </cell>
          <cell r="Z32">
            <v>0</v>
          </cell>
          <cell r="AA32" t="str">
            <v/>
          </cell>
          <cell r="AB32" t="str">
            <v xml:space="preserve"> </v>
          </cell>
          <cell r="AC32" t="str">
            <v xml:space="preserve"> </v>
          </cell>
          <cell r="AD32" t="str">
            <v xml:space="preserve"> </v>
          </cell>
          <cell r="AL32" t="str">
            <v>22 Petank Club Praha - Kašparová Barbora</v>
          </cell>
          <cell r="AM32">
            <v>36.314999999999998</v>
          </cell>
          <cell r="AN32">
            <v>0</v>
          </cell>
          <cell r="AO32">
            <v>0</v>
          </cell>
          <cell r="AP32">
            <v>0</v>
          </cell>
          <cell r="AQ32">
            <v>0</v>
          </cell>
          <cell r="AR32">
            <v>0</v>
          </cell>
          <cell r="AT32">
            <v>0</v>
          </cell>
          <cell r="AU32">
            <v>0</v>
          </cell>
          <cell r="BF32">
            <v>22</v>
          </cell>
        </row>
        <row r="33">
          <cell r="H33">
            <v>23</v>
          </cell>
          <cell r="I33">
            <v>14037</v>
          </cell>
          <cell r="J33" t="str">
            <v>Hůrka</v>
          </cell>
          <cell r="K33" t="str">
            <v>Jindřich</v>
          </cell>
          <cell r="L33" t="str">
            <v>Bowle 09 Klatovy</v>
          </cell>
          <cell r="M33">
            <v>179</v>
          </cell>
          <cell r="N33">
            <v>12.12</v>
          </cell>
          <cell r="O33">
            <v>18058</v>
          </cell>
          <cell r="P33" t="str">
            <v>Hulec</v>
          </cell>
          <cell r="Q33" t="str">
            <v>Zdeněk</v>
          </cell>
          <cell r="R33" t="str">
            <v>Bowle 09 Klatovy</v>
          </cell>
          <cell r="S33">
            <v>91</v>
          </cell>
          <cell r="T33">
            <v>22.189</v>
          </cell>
          <cell r="U33" t="str">
            <v/>
          </cell>
          <cell r="V33" t="str">
            <v xml:space="preserve"> </v>
          </cell>
          <cell r="W33" t="str">
            <v xml:space="preserve"> </v>
          </cell>
          <cell r="X33" t="str">
            <v xml:space="preserve"> </v>
          </cell>
          <cell r="Y33">
            <v>9999</v>
          </cell>
          <cell r="Z33">
            <v>0</v>
          </cell>
          <cell r="AA33" t="str">
            <v/>
          </cell>
          <cell r="AB33" t="str">
            <v xml:space="preserve"> </v>
          </cell>
          <cell r="AC33" t="str">
            <v xml:space="preserve"> </v>
          </cell>
          <cell r="AD33" t="str">
            <v xml:space="preserve"> </v>
          </cell>
          <cell r="AL33" t="str">
            <v>23 Bowle 09 Klatovy - Hůrka Jindřich</v>
          </cell>
          <cell r="AM33">
            <v>34.308999999999997</v>
          </cell>
          <cell r="AN33">
            <v>0</v>
          </cell>
          <cell r="AO33">
            <v>0</v>
          </cell>
          <cell r="AP33">
            <v>0</v>
          </cell>
          <cell r="AQ33">
            <v>0</v>
          </cell>
          <cell r="AR33">
            <v>0</v>
          </cell>
          <cell r="AT33">
            <v>0</v>
          </cell>
          <cell r="AU33">
            <v>0</v>
          </cell>
          <cell r="BF33">
            <v>23</v>
          </cell>
        </row>
        <row r="34">
          <cell r="H34">
            <v>24</v>
          </cell>
          <cell r="I34">
            <v>28037</v>
          </cell>
          <cell r="J34" t="str">
            <v>Dvořáková</v>
          </cell>
          <cell r="K34" t="str">
            <v>Tatiana</v>
          </cell>
          <cell r="L34" t="str">
            <v>CP VARY</v>
          </cell>
          <cell r="M34">
            <v>278</v>
          </cell>
          <cell r="N34">
            <v>8.9710000000000001</v>
          </cell>
          <cell r="O34">
            <v>17059</v>
          </cell>
          <cell r="P34" t="str">
            <v>Kula</v>
          </cell>
          <cell r="Q34" t="str">
            <v>Tomáš</v>
          </cell>
          <cell r="R34" t="str">
            <v>CP VARY</v>
          </cell>
          <cell r="S34">
            <v>246</v>
          </cell>
          <cell r="T34">
            <v>10.205</v>
          </cell>
          <cell r="U34" t="str">
            <v/>
          </cell>
          <cell r="V34" t="str">
            <v xml:space="preserve"> </v>
          </cell>
          <cell r="W34" t="str">
            <v xml:space="preserve"> </v>
          </cell>
          <cell r="X34" t="str">
            <v xml:space="preserve"> </v>
          </cell>
          <cell r="Y34">
            <v>9999</v>
          </cell>
          <cell r="Z34">
            <v>0</v>
          </cell>
          <cell r="AA34" t="str">
            <v/>
          </cell>
          <cell r="AB34" t="str">
            <v xml:space="preserve"> </v>
          </cell>
          <cell r="AC34" t="str">
            <v xml:space="preserve"> </v>
          </cell>
          <cell r="AD34" t="str">
            <v xml:space="preserve"> </v>
          </cell>
          <cell r="AL34" t="str">
            <v>24 CP VARY - Dvořáková Tatiana</v>
          </cell>
          <cell r="AM34">
            <v>19.176000000000002</v>
          </cell>
          <cell r="AN34">
            <v>0</v>
          </cell>
          <cell r="AO34">
            <v>0</v>
          </cell>
          <cell r="AP34">
            <v>0</v>
          </cell>
          <cell r="AQ34">
            <v>0</v>
          </cell>
          <cell r="AR34">
            <v>0</v>
          </cell>
          <cell r="AT34">
            <v>0</v>
          </cell>
          <cell r="AU34">
            <v>0</v>
          </cell>
          <cell r="BF34">
            <v>24</v>
          </cell>
        </row>
        <row r="35">
          <cell r="H35">
            <v>25</v>
          </cell>
          <cell r="I35">
            <v>19023</v>
          </cell>
          <cell r="J35" t="str">
            <v>Blieková</v>
          </cell>
          <cell r="K35" t="str">
            <v>Alena</v>
          </cell>
          <cell r="L35" t="str">
            <v>SENIOR TÝM Praha 1</v>
          </cell>
          <cell r="M35">
            <v>173</v>
          </cell>
          <cell r="N35">
            <v>13.243</v>
          </cell>
          <cell r="O35">
            <v>15070</v>
          </cell>
          <cell r="P35" t="str">
            <v>Vaňková</v>
          </cell>
          <cell r="Q35" t="str">
            <v>Zhi Jing</v>
          </cell>
          <cell r="R35" t="str">
            <v>PC Sokol Velim</v>
          </cell>
          <cell r="S35">
            <v>84</v>
          </cell>
          <cell r="T35">
            <v>20.69</v>
          </cell>
          <cell r="U35" t="str">
            <v/>
          </cell>
          <cell r="V35" t="str">
            <v xml:space="preserve"> </v>
          </cell>
          <cell r="W35" t="str">
            <v xml:space="preserve"> </v>
          </cell>
          <cell r="X35" t="str">
            <v xml:space="preserve"> </v>
          </cell>
          <cell r="Y35">
            <v>9999</v>
          </cell>
          <cell r="Z35">
            <v>0</v>
          </cell>
          <cell r="AA35" t="str">
            <v/>
          </cell>
          <cell r="AB35" t="str">
            <v xml:space="preserve"> </v>
          </cell>
          <cell r="AC35" t="str">
            <v xml:space="preserve"> </v>
          </cell>
          <cell r="AD35" t="str">
            <v xml:space="preserve"> </v>
          </cell>
          <cell r="AL35" t="str">
            <v>25 SENIOR TÝM Praha 1 - Blieková Alena</v>
          </cell>
          <cell r="AM35">
            <v>33.933</v>
          </cell>
          <cell r="AN35">
            <v>0</v>
          </cell>
          <cell r="AO35">
            <v>0</v>
          </cell>
          <cell r="AP35">
            <v>0</v>
          </cell>
          <cell r="AQ35">
            <v>0</v>
          </cell>
          <cell r="AR35">
            <v>0</v>
          </cell>
          <cell r="AT35">
            <v>0</v>
          </cell>
          <cell r="AU35">
            <v>1</v>
          </cell>
          <cell r="BF35">
            <v>25</v>
          </cell>
        </row>
        <row r="36">
          <cell r="H36">
            <v>26</v>
          </cell>
          <cell r="I36">
            <v>28030</v>
          </cell>
          <cell r="J36" t="str">
            <v>Michovský</v>
          </cell>
          <cell r="K36" t="str">
            <v>Jiří</v>
          </cell>
          <cell r="L36" t="str">
            <v>PPA POZORKA</v>
          </cell>
          <cell r="M36">
            <v>160</v>
          </cell>
          <cell r="N36">
            <v>17.564</v>
          </cell>
          <cell r="O36">
            <v>99590</v>
          </cell>
          <cell r="P36" t="str">
            <v>Kacerovský</v>
          </cell>
          <cell r="Q36" t="str">
            <v>Ivo</v>
          </cell>
          <cell r="R36" t="str">
            <v>PC Kolová</v>
          </cell>
          <cell r="S36">
            <v>150</v>
          </cell>
          <cell r="T36">
            <v>15.375</v>
          </cell>
          <cell r="U36" t="str">
            <v/>
          </cell>
          <cell r="V36" t="str">
            <v xml:space="preserve"> </v>
          </cell>
          <cell r="W36" t="str">
            <v xml:space="preserve"> </v>
          </cell>
          <cell r="X36" t="str">
            <v xml:space="preserve"> </v>
          </cell>
          <cell r="Y36">
            <v>9999</v>
          </cell>
          <cell r="Z36">
            <v>0</v>
          </cell>
          <cell r="AA36" t="str">
            <v/>
          </cell>
          <cell r="AB36" t="str">
            <v xml:space="preserve"> </v>
          </cell>
          <cell r="AC36" t="str">
            <v xml:space="preserve"> </v>
          </cell>
          <cell r="AD36" t="str">
            <v xml:space="preserve"> </v>
          </cell>
          <cell r="AL36" t="str">
            <v>26 PPA POZORKA - Michovský Jiří</v>
          </cell>
          <cell r="AM36">
            <v>32.939</v>
          </cell>
          <cell r="AN36">
            <v>0</v>
          </cell>
          <cell r="AO36">
            <v>0</v>
          </cell>
          <cell r="AP36">
            <v>0</v>
          </cell>
          <cell r="AQ36">
            <v>0</v>
          </cell>
          <cell r="AR36">
            <v>0</v>
          </cell>
          <cell r="AT36">
            <v>0</v>
          </cell>
          <cell r="AU36">
            <v>0</v>
          </cell>
          <cell r="BF36">
            <v>26</v>
          </cell>
        </row>
        <row r="37">
          <cell r="H37">
            <v>27</v>
          </cell>
          <cell r="I37">
            <v>18126</v>
          </cell>
          <cell r="J37" t="str">
            <v>Mikloš</v>
          </cell>
          <cell r="K37" t="str">
            <v>David</v>
          </cell>
          <cell r="L37" t="str">
            <v>PC Mimo Done</v>
          </cell>
          <cell r="M37">
            <v>623</v>
          </cell>
          <cell r="N37">
            <v>0.5</v>
          </cell>
          <cell r="O37">
            <v>20528</v>
          </cell>
          <cell r="P37" t="str">
            <v>Duška</v>
          </cell>
          <cell r="Q37" t="str">
            <v>Miloš</v>
          </cell>
          <cell r="R37" t="str">
            <v>PC Mimo Done</v>
          </cell>
          <cell r="S37">
            <v>292</v>
          </cell>
          <cell r="T37">
            <v>7.2119999999999997</v>
          </cell>
          <cell r="U37" t="str">
            <v/>
          </cell>
          <cell r="V37" t="str">
            <v xml:space="preserve"> </v>
          </cell>
          <cell r="W37" t="str">
            <v xml:space="preserve"> </v>
          </cell>
          <cell r="X37" t="str">
            <v xml:space="preserve"> </v>
          </cell>
          <cell r="Y37">
            <v>9999</v>
          </cell>
          <cell r="Z37">
            <v>0</v>
          </cell>
          <cell r="AA37" t="str">
            <v/>
          </cell>
          <cell r="AB37" t="str">
            <v xml:space="preserve"> </v>
          </cell>
          <cell r="AC37" t="str">
            <v xml:space="preserve"> </v>
          </cell>
          <cell r="AD37" t="str">
            <v xml:space="preserve"> </v>
          </cell>
          <cell r="AL37" t="str">
            <v>27 PC Mimo Done - Mikloš David</v>
          </cell>
          <cell r="AM37">
            <v>7.7119999999999997</v>
          </cell>
          <cell r="AN37">
            <v>0</v>
          </cell>
          <cell r="AO37">
            <v>0</v>
          </cell>
          <cell r="AP37">
            <v>0</v>
          </cell>
          <cell r="AQ37">
            <v>0</v>
          </cell>
          <cell r="AR37">
            <v>0</v>
          </cell>
          <cell r="AT37">
            <v>0</v>
          </cell>
          <cell r="AU37">
            <v>0</v>
          </cell>
          <cell r="BF37">
            <v>27</v>
          </cell>
        </row>
        <row r="38">
          <cell r="H38">
            <v>28</v>
          </cell>
          <cell r="I38">
            <v>10093</v>
          </cell>
          <cell r="J38" t="str">
            <v>Syrovátka</v>
          </cell>
          <cell r="K38" t="str">
            <v>Zbyněk</v>
          </cell>
          <cell r="L38" t="str">
            <v>PC Egrensis</v>
          </cell>
          <cell r="M38">
            <v>321</v>
          </cell>
          <cell r="N38">
            <v>5.6879999999999997</v>
          </cell>
          <cell r="O38">
            <v>20563</v>
          </cell>
          <cell r="P38" t="str">
            <v>Bučinský</v>
          </cell>
          <cell r="Q38" t="str">
            <v>Josef</v>
          </cell>
          <cell r="R38" t="str">
            <v>PKT Velký Šanc</v>
          </cell>
          <cell r="S38">
            <v>403</v>
          </cell>
          <cell r="T38">
            <v>3.157</v>
          </cell>
          <cell r="U38" t="str">
            <v/>
          </cell>
          <cell r="V38" t="str">
            <v xml:space="preserve"> </v>
          </cell>
          <cell r="W38" t="str">
            <v xml:space="preserve"> </v>
          </cell>
          <cell r="X38" t="str">
            <v xml:space="preserve"> </v>
          </cell>
          <cell r="Y38">
            <v>9999</v>
          </cell>
          <cell r="Z38">
            <v>0</v>
          </cell>
          <cell r="AA38" t="str">
            <v/>
          </cell>
          <cell r="AB38" t="str">
            <v xml:space="preserve"> </v>
          </cell>
          <cell r="AC38" t="str">
            <v xml:space="preserve"> </v>
          </cell>
          <cell r="AD38" t="str">
            <v xml:space="preserve"> </v>
          </cell>
          <cell r="AL38" t="str">
            <v>28 PC Egrensis - Syrovátka Zbyněk</v>
          </cell>
          <cell r="AM38">
            <v>8.8449999999999989</v>
          </cell>
          <cell r="AN38">
            <v>0</v>
          </cell>
          <cell r="AO38">
            <v>0</v>
          </cell>
          <cell r="AP38">
            <v>0</v>
          </cell>
          <cell r="AQ38">
            <v>0</v>
          </cell>
          <cell r="AR38">
            <v>0</v>
          </cell>
          <cell r="AT38">
            <v>0</v>
          </cell>
          <cell r="AU38">
            <v>1</v>
          </cell>
          <cell r="BF38">
            <v>28</v>
          </cell>
        </row>
        <row r="39">
          <cell r="H39">
            <v>29</v>
          </cell>
          <cell r="I39">
            <v>24342</v>
          </cell>
          <cell r="J39" t="str">
            <v>Janík</v>
          </cell>
          <cell r="K39" t="str">
            <v>Miroslav</v>
          </cell>
          <cell r="L39" t="str">
            <v>PPA POZORKA</v>
          </cell>
          <cell r="M39">
            <v>359</v>
          </cell>
          <cell r="N39">
            <v>4.5</v>
          </cell>
          <cell r="O39">
            <v>28027</v>
          </cell>
          <cell r="P39" t="str">
            <v>Volenec</v>
          </cell>
          <cell r="Q39" t="str">
            <v>František</v>
          </cell>
          <cell r="R39" t="str">
            <v>PPA POZORKA</v>
          </cell>
          <cell r="S39">
            <v>380</v>
          </cell>
          <cell r="T39">
            <v>3.6880000000000002</v>
          </cell>
          <cell r="U39" t="str">
            <v/>
          </cell>
          <cell r="V39" t="str">
            <v xml:space="preserve"> </v>
          </cell>
          <cell r="W39" t="str">
            <v xml:space="preserve"> </v>
          </cell>
          <cell r="X39" t="str">
            <v xml:space="preserve"> </v>
          </cell>
          <cell r="Y39">
            <v>9999</v>
          </cell>
          <cell r="Z39">
            <v>0</v>
          </cell>
          <cell r="AA39" t="str">
            <v/>
          </cell>
          <cell r="AB39" t="str">
            <v xml:space="preserve"> </v>
          </cell>
          <cell r="AC39" t="str">
            <v xml:space="preserve"> </v>
          </cell>
          <cell r="AD39" t="str">
            <v xml:space="preserve"> </v>
          </cell>
          <cell r="AL39" t="str">
            <v>29 PPA POZORKA - Janík Miroslav</v>
          </cell>
          <cell r="AM39">
            <v>8.1880000000000006</v>
          </cell>
          <cell r="AN39">
            <v>0</v>
          </cell>
          <cell r="AO39">
            <v>0</v>
          </cell>
          <cell r="AP39">
            <v>0</v>
          </cell>
          <cell r="AQ39">
            <v>0</v>
          </cell>
          <cell r="AR39">
            <v>0</v>
          </cell>
          <cell r="AT39">
            <v>0</v>
          </cell>
          <cell r="AU39">
            <v>1</v>
          </cell>
          <cell r="BF39">
            <v>29</v>
          </cell>
        </row>
        <row r="40">
          <cell r="H40">
            <v>30</v>
          </cell>
          <cell r="I40">
            <v>26011</v>
          </cell>
          <cell r="J40" t="str">
            <v>Brázda</v>
          </cell>
          <cell r="K40" t="str">
            <v>Vladimír</v>
          </cell>
          <cell r="L40" t="str">
            <v>1. KPK Vrchlabí</v>
          </cell>
          <cell r="M40">
            <v>55</v>
          </cell>
          <cell r="N40">
            <v>32.781999999999996</v>
          </cell>
          <cell r="O40" t="str">
            <v/>
          </cell>
          <cell r="P40" t="str">
            <v>Mariana Semeniv (UA)</v>
          </cell>
          <cell r="Q40" t="str">
            <v xml:space="preserve"> </v>
          </cell>
          <cell r="R40" t="str">
            <v xml:space="preserve"> </v>
          </cell>
          <cell r="S40">
            <v>9999</v>
          </cell>
          <cell r="T40">
            <v>0</v>
          </cell>
          <cell r="U40" t="str">
            <v/>
          </cell>
          <cell r="V40" t="str">
            <v xml:space="preserve"> </v>
          </cell>
          <cell r="W40" t="str">
            <v xml:space="preserve"> </v>
          </cell>
          <cell r="X40" t="str">
            <v xml:space="preserve"> </v>
          </cell>
          <cell r="Y40">
            <v>9999</v>
          </cell>
          <cell r="Z40">
            <v>0</v>
          </cell>
          <cell r="AA40" t="str">
            <v/>
          </cell>
          <cell r="AB40" t="str">
            <v xml:space="preserve"> </v>
          </cell>
          <cell r="AC40" t="str">
            <v xml:space="preserve"> </v>
          </cell>
          <cell r="AD40" t="str">
            <v xml:space="preserve"> </v>
          </cell>
          <cell r="AL40" t="str">
            <v>30 1. KPK Vrchlabí - Brázda Vladimír</v>
          </cell>
          <cell r="AM40">
            <v>32.781999999999996</v>
          </cell>
          <cell r="AN40">
            <v>0</v>
          </cell>
          <cell r="AO40">
            <v>0</v>
          </cell>
          <cell r="AP40">
            <v>0</v>
          </cell>
          <cell r="AQ40">
            <v>0</v>
          </cell>
          <cell r="AR40">
            <v>0</v>
          </cell>
          <cell r="AT40">
            <v>0</v>
          </cell>
          <cell r="AU40">
            <v>0</v>
          </cell>
          <cell r="BF40">
            <v>30</v>
          </cell>
        </row>
        <row r="41">
          <cell r="H41">
            <v>31</v>
          </cell>
          <cell r="I41">
            <v>19031</v>
          </cell>
          <cell r="J41" t="str">
            <v>Říha</v>
          </cell>
          <cell r="K41" t="str">
            <v>Filip</v>
          </cell>
          <cell r="L41" t="str">
            <v>PC Egrensis</v>
          </cell>
          <cell r="M41">
            <v>282</v>
          </cell>
          <cell r="N41">
            <v>6.8460000000000001</v>
          </cell>
          <cell r="O41">
            <v>16145</v>
          </cell>
          <cell r="P41" t="str">
            <v>Smitek</v>
          </cell>
          <cell r="Q41" t="str">
            <v>Josef</v>
          </cell>
          <cell r="R41" t="str">
            <v>PC Egrensis</v>
          </cell>
          <cell r="S41">
            <v>363</v>
          </cell>
          <cell r="T41">
            <v>5.1879999999999997</v>
          </cell>
          <cell r="U41" t="str">
            <v/>
          </cell>
          <cell r="V41" t="str">
            <v xml:space="preserve"> </v>
          </cell>
          <cell r="W41" t="str">
            <v xml:space="preserve"> </v>
          </cell>
          <cell r="X41" t="str">
            <v xml:space="preserve"> </v>
          </cell>
          <cell r="Y41">
            <v>9999</v>
          </cell>
          <cell r="Z41">
            <v>0</v>
          </cell>
          <cell r="AA41" t="str">
            <v/>
          </cell>
          <cell r="AB41" t="str">
            <v xml:space="preserve"> </v>
          </cell>
          <cell r="AC41" t="str">
            <v xml:space="preserve"> </v>
          </cell>
          <cell r="AD41" t="str">
            <v xml:space="preserve"> </v>
          </cell>
          <cell r="AL41" t="str">
            <v>31 PC Egrensis - Říha Filip</v>
          </cell>
          <cell r="AM41">
            <v>12.033999999999999</v>
          </cell>
          <cell r="AN41">
            <v>0</v>
          </cell>
          <cell r="AO41">
            <v>0</v>
          </cell>
          <cell r="AP41">
            <v>0</v>
          </cell>
          <cell r="AQ41">
            <v>0</v>
          </cell>
          <cell r="AR41">
            <v>0</v>
          </cell>
          <cell r="AT41">
            <v>0</v>
          </cell>
          <cell r="AU41">
            <v>1</v>
          </cell>
          <cell r="BF41">
            <v>31</v>
          </cell>
        </row>
        <row r="42">
          <cell r="H42">
            <v>32</v>
          </cell>
          <cell r="I42">
            <v>19025</v>
          </cell>
          <cell r="J42" t="str">
            <v>Maňák</v>
          </cell>
          <cell r="K42" t="str">
            <v>Jan</v>
          </cell>
          <cell r="L42" t="str">
            <v>Petank Club Praha</v>
          </cell>
          <cell r="M42">
            <v>110</v>
          </cell>
          <cell r="N42">
            <v>20.689</v>
          </cell>
          <cell r="O42">
            <v>20557</v>
          </cell>
          <cell r="P42" t="str">
            <v>Křešťáková</v>
          </cell>
          <cell r="Q42" t="str">
            <v>Jana</v>
          </cell>
          <cell r="R42" t="str">
            <v>Petank Club Praha</v>
          </cell>
          <cell r="S42">
            <v>177</v>
          </cell>
          <cell r="T42">
            <v>10.375999999999999</v>
          </cell>
          <cell r="U42" t="str">
            <v/>
          </cell>
          <cell r="V42" t="str">
            <v xml:space="preserve"> </v>
          </cell>
          <cell r="W42" t="str">
            <v xml:space="preserve"> </v>
          </cell>
          <cell r="X42" t="str">
            <v xml:space="preserve"> </v>
          </cell>
          <cell r="Y42">
            <v>9999</v>
          </cell>
          <cell r="Z42">
            <v>0</v>
          </cell>
          <cell r="AA42" t="str">
            <v/>
          </cell>
          <cell r="AB42" t="str">
            <v xml:space="preserve"> </v>
          </cell>
          <cell r="AC42" t="str">
            <v xml:space="preserve"> </v>
          </cell>
          <cell r="AD42" t="str">
            <v xml:space="preserve"> </v>
          </cell>
          <cell r="AL42" t="str">
            <v>32 Petank Club Praha - Maňák Jan</v>
          </cell>
          <cell r="AM42">
            <v>31.064999999999998</v>
          </cell>
          <cell r="AN42">
            <v>0</v>
          </cell>
          <cell r="AO42">
            <v>0</v>
          </cell>
          <cell r="AP42">
            <v>0</v>
          </cell>
          <cell r="AQ42">
            <v>0</v>
          </cell>
          <cell r="AR42">
            <v>0</v>
          </cell>
          <cell r="AT42">
            <v>0</v>
          </cell>
          <cell r="AU42">
            <v>0</v>
          </cell>
          <cell r="BF42">
            <v>32</v>
          </cell>
        </row>
        <row r="43">
          <cell r="H43">
            <v>33</v>
          </cell>
          <cell r="I43">
            <v>19032</v>
          </cell>
          <cell r="J43" t="str">
            <v>Jurč</v>
          </cell>
          <cell r="K43" t="str">
            <v>Pavel</v>
          </cell>
          <cell r="L43" t="str">
            <v>PC Egrensis</v>
          </cell>
          <cell r="M43">
            <v>319</v>
          </cell>
          <cell r="N43">
            <v>7.0640000000000001</v>
          </cell>
          <cell r="O43">
            <v>20568</v>
          </cell>
          <cell r="P43" t="str">
            <v>Gordonová</v>
          </cell>
          <cell r="Q43" t="str">
            <v>Květa</v>
          </cell>
          <cell r="R43" t="str">
            <v>PC Egrensis</v>
          </cell>
          <cell r="S43">
            <v>571</v>
          </cell>
          <cell r="T43">
            <v>0.875</v>
          </cell>
          <cell r="U43" t="str">
            <v/>
          </cell>
          <cell r="V43" t="str">
            <v xml:space="preserve"> </v>
          </cell>
          <cell r="W43" t="str">
            <v xml:space="preserve"> </v>
          </cell>
          <cell r="X43" t="str">
            <v xml:space="preserve"> </v>
          </cell>
          <cell r="Y43">
            <v>9999</v>
          </cell>
          <cell r="Z43">
            <v>0</v>
          </cell>
          <cell r="AA43" t="str">
            <v/>
          </cell>
          <cell r="AB43" t="str">
            <v xml:space="preserve"> </v>
          </cell>
          <cell r="AC43" t="str">
            <v xml:space="preserve"> </v>
          </cell>
          <cell r="AD43" t="str">
            <v xml:space="preserve"> </v>
          </cell>
          <cell r="AL43" t="str">
            <v>33 PC Egrensis - Jurč Pavel</v>
          </cell>
          <cell r="AM43">
            <v>7.9390000000000001</v>
          </cell>
          <cell r="AN43">
            <v>0</v>
          </cell>
          <cell r="AO43">
            <v>0</v>
          </cell>
          <cell r="AP43">
            <v>0</v>
          </cell>
          <cell r="AQ43">
            <v>0</v>
          </cell>
          <cell r="AR43">
            <v>0</v>
          </cell>
          <cell r="AT43">
            <v>0</v>
          </cell>
          <cell r="AU43">
            <v>0</v>
          </cell>
          <cell r="BF43">
            <v>33</v>
          </cell>
        </row>
        <row r="44">
          <cell r="H44">
            <v>34</v>
          </cell>
          <cell r="I44">
            <v>16117</v>
          </cell>
          <cell r="J44" t="str">
            <v>Stejskal</v>
          </cell>
          <cell r="K44" t="str">
            <v>Václav</v>
          </cell>
          <cell r="L44" t="str">
            <v>JAPKO</v>
          </cell>
          <cell r="M44">
            <v>98</v>
          </cell>
          <cell r="N44">
            <v>17.876999999999999</v>
          </cell>
          <cell r="O44">
            <v>14055</v>
          </cell>
          <cell r="P44" t="str">
            <v>Stejskal</v>
          </cell>
          <cell r="Q44" t="str">
            <v>Petr</v>
          </cell>
          <cell r="R44" t="str">
            <v>JAPKO</v>
          </cell>
          <cell r="S44">
            <v>211</v>
          </cell>
          <cell r="T44">
            <v>12.375999999999999</v>
          </cell>
          <cell r="U44" t="str">
            <v/>
          </cell>
          <cell r="V44" t="str">
            <v xml:space="preserve"> </v>
          </cell>
          <cell r="W44" t="str">
            <v xml:space="preserve"> </v>
          </cell>
          <cell r="X44" t="str">
            <v xml:space="preserve"> </v>
          </cell>
          <cell r="Y44">
            <v>9999</v>
          </cell>
          <cell r="Z44">
            <v>0</v>
          </cell>
          <cell r="AA44" t="str">
            <v/>
          </cell>
          <cell r="AB44" t="str">
            <v xml:space="preserve"> </v>
          </cell>
          <cell r="AC44" t="str">
            <v xml:space="preserve"> </v>
          </cell>
          <cell r="AD44" t="str">
            <v xml:space="preserve"> </v>
          </cell>
          <cell r="AL44" t="str">
            <v>34 JAPKO - Stejskal Václav</v>
          </cell>
          <cell r="AM44">
            <v>30.253</v>
          </cell>
          <cell r="AN44">
            <v>0</v>
          </cell>
          <cell r="AO44">
            <v>0</v>
          </cell>
          <cell r="AP44">
            <v>0</v>
          </cell>
          <cell r="AQ44">
            <v>0</v>
          </cell>
          <cell r="AR44">
            <v>0</v>
          </cell>
          <cell r="AT44">
            <v>1</v>
          </cell>
          <cell r="AU44">
            <v>2</v>
          </cell>
          <cell r="BF44">
            <v>34</v>
          </cell>
        </row>
        <row r="45">
          <cell r="H45">
            <v>35</v>
          </cell>
          <cell r="I45">
            <v>10079</v>
          </cell>
          <cell r="J45" t="str">
            <v>Hošek</v>
          </cell>
          <cell r="K45" t="str">
            <v>Vladislav</v>
          </cell>
          <cell r="L45" t="str">
            <v>PC Egrensis</v>
          </cell>
          <cell r="M45">
            <v>281</v>
          </cell>
          <cell r="N45">
            <v>6.9690000000000003</v>
          </cell>
          <cell r="O45">
            <v>10076</v>
          </cell>
          <cell r="P45" t="str">
            <v>Boček</v>
          </cell>
          <cell r="Q45" t="str">
            <v>Jaroslav</v>
          </cell>
          <cell r="R45" t="str">
            <v>PC Egrensis</v>
          </cell>
          <cell r="S45">
            <v>310</v>
          </cell>
          <cell r="T45">
            <v>6.4379999999999997</v>
          </cell>
          <cell r="U45" t="str">
            <v/>
          </cell>
          <cell r="V45" t="str">
            <v xml:space="preserve"> </v>
          </cell>
          <cell r="W45" t="str">
            <v xml:space="preserve"> </v>
          </cell>
          <cell r="X45" t="str">
            <v xml:space="preserve"> </v>
          </cell>
          <cell r="Y45">
            <v>9999</v>
          </cell>
          <cell r="Z45">
            <v>0</v>
          </cell>
          <cell r="AA45" t="str">
            <v/>
          </cell>
          <cell r="AB45" t="str">
            <v xml:space="preserve"> </v>
          </cell>
          <cell r="AC45" t="str">
            <v xml:space="preserve"> </v>
          </cell>
          <cell r="AD45" t="str">
            <v xml:space="preserve"> </v>
          </cell>
          <cell r="AL45" t="str">
            <v>35 PC Egrensis - Hošek Vladislav</v>
          </cell>
          <cell r="AM45">
            <v>13.407</v>
          </cell>
          <cell r="AN45">
            <v>0</v>
          </cell>
          <cell r="AO45">
            <v>0</v>
          </cell>
          <cell r="AP45">
            <v>0</v>
          </cell>
          <cell r="AQ45">
            <v>0</v>
          </cell>
          <cell r="AR45">
            <v>0</v>
          </cell>
          <cell r="AT45">
            <v>0</v>
          </cell>
          <cell r="AU45">
            <v>0</v>
          </cell>
          <cell r="BF45">
            <v>35</v>
          </cell>
        </row>
        <row r="46">
          <cell r="H46">
            <v>36</v>
          </cell>
          <cell r="I46">
            <v>17052</v>
          </cell>
          <cell r="J46" t="str">
            <v>Zikmunda</v>
          </cell>
          <cell r="K46" t="str">
            <v>Martin</v>
          </cell>
          <cell r="L46" t="str">
            <v>PC Mimo Done</v>
          </cell>
          <cell r="M46">
            <v>190</v>
          </cell>
          <cell r="N46">
            <v>13.282</v>
          </cell>
          <cell r="O46">
            <v>19015</v>
          </cell>
          <cell r="P46" t="str">
            <v>Lukaševič</v>
          </cell>
          <cell r="Q46" t="str">
            <v>Jan</v>
          </cell>
          <cell r="R46" t="str">
            <v>PC Mimo Done</v>
          </cell>
          <cell r="S46">
            <v>341</v>
          </cell>
          <cell r="T46">
            <v>3.86</v>
          </cell>
          <cell r="U46" t="str">
            <v/>
          </cell>
          <cell r="V46" t="str">
            <v xml:space="preserve"> </v>
          </cell>
          <cell r="W46" t="str">
            <v xml:space="preserve"> </v>
          </cell>
          <cell r="X46" t="str">
            <v xml:space="preserve"> </v>
          </cell>
          <cell r="Y46">
            <v>9999</v>
          </cell>
          <cell r="Z46">
            <v>0</v>
          </cell>
          <cell r="AA46" t="str">
            <v/>
          </cell>
          <cell r="AB46" t="str">
            <v xml:space="preserve"> </v>
          </cell>
          <cell r="AC46" t="str">
            <v xml:space="preserve"> </v>
          </cell>
          <cell r="AD46" t="str">
            <v xml:space="preserve"> </v>
          </cell>
          <cell r="AL46" t="str">
            <v>36 PC Mimo Done - Zikmunda Martin</v>
          </cell>
          <cell r="AM46">
            <v>17.141999999999999</v>
          </cell>
          <cell r="AN46">
            <v>0</v>
          </cell>
          <cell r="AO46">
            <v>0</v>
          </cell>
          <cell r="AP46">
            <v>0</v>
          </cell>
          <cell r="AQ46">
            <v>0</v>
          </cell>
          <cell r="AR46">
            <v>0</v>
          </cell>
          <cell r="AT46">
            <v>0</v>
          </cell>
          <cell r="AU46">
            <v>1</v>
          </cell>
          <cell r="BF46">
            <v>36</v>
          </cell>
        </row>
        <row r="47">
          <cell r="H47">
            <v>37</v>
          </cell>
          <cell r="I47">
            <v>18012</v>
          </cell>
          <cell r="J47" t="str">
            <v>Christov</v>
          </cell>
          <cell r="K47" t="str">
            <v>Christo</v>
          </cell>
          <cell r="L47" t="str">
            <v>SK Pétanque Řepy</v>
          </cell>
          <cell r="M47">
            <v>203</v>
          </cell>
          <cell r="N47">
            <v>10.579000000000001</v>
          </cell>
          <cell r="O47">
            <v>18013</v>
          </cell>
          <cell r="P47" t="str">
            <v>Christovová</v>
          </cell>
          <cell r="Q47" t="str">
            <v>Irena</v>
          </cell>
          <cell r="R47" t="str">
            <v>SK Pétanque Řepy</v>
          </cell>
          <cell r="S47">
            <v>204</v>
          </cell>
          <cell r="T47">
            <v>10.579000000000001</v>
          </cell>
          <cell r="U47" t="str">
            <v/>
          </cell>
          <cell r="V47" t="str">
            <v xml:space="preserve"> </v>
          </cell>
          <cell r="W47" t="str">
            <v xml:space="preserve"> </v>
          </cell>
          <cell r="X47" t="str">
            <v xml:space="preserve"> </v>
          </cell>
          <cell r="Y47">
            <v>9999</v>
          </cell>
          <cell r="Z47">
            <v>0</v>
          </cell>
          <cell r="AA47" t="str">
            <v/>
          </cell>
          <cell r="AB47" t="str">
            <v xml:space="preserve"> </v>
          </cell>
          <cell r="AC47" t="str">
            <v xml:space="preserve"> </v>
          </cell>
          <cell r="AD47" t="str">
            <v xml:space="preserve"> </v>
          </cell>
          <cell r="AL47" t="str">
            <v>37 SK Pétanque Řepy - Christov Christo</v>
          </cell>
          <cell r="AM47">
            <v>21.158000000000001</v>
          </cell>
          <cell r="AN47">
            <v>0</v>
          </cell>
          <cell r="AO47">
            <v>0</v>
          </cell>
          <cell r="AP47">
            <v>0</v>
          </cell>
          <cell r="AQ47">
            <v>0</v>
          </cell>
          <cell r="AR47">
            <v>0</v>
          </cell>
          <cell r="AT47">
            <v>0</v>
          </cell>
          <cell r="AU47">
            <v>0</v>
          </cell>
          <cell r="BF47">
            <v>37</v>
          </cell>
        </row>
        <row r="48">
          <cell r="H48">
            <v>38</v>
          </cell>
          <cell r="I48">
            <v>25014</v>
          </cell>
          <cell r="J48" t="str">
            <v>Mráz</v>
          </cell>
          <cell r="K48" t="str">
            <v>Václav</v>
          </cell>
          <cell r="L48" t="str">
            <v>PK Osika Plzeň</v>
          </cell>
          <cell r="M48">
            <v>79</v>
          </cell>
          <cell r="N48">
            <v>19.757999999999999</v>
          </cell>
          <cell r="O48">
            <v>21754</v>
          </cell>
          <cell r="P48" t="str">
            <v>Valenz</v>
          </cell>
          <cell r="Q48" t="str">
            <v>Jan</v>
          </cell>
          <cell r="R48" t="str">
            <v>PK Osika Plzeň</v>
          </cell>
          <cell r="S48">
            <v>218</v>
          </cell>
          <cell r="T48">
            <v>7.0010000000000003</v>
          </cell>
          <cell r="U48" t="str">
            <v/>
          </cell>
          <cell r="V48" t="str">
            <v xml:space="preserve"> </v>
          </cell>
          <cell r="W48" t="str">
            <v xml:space="preserve"> </v>
          </cell>
          <cell r="X48" t="str">
            <v xml:space="preserve"> </v>
          </cell>
          <cell r="Y48">
            <v>9999</v>
          </cell>
          <cell r="Z48">
            <v>0</v>
          </cell>
          <cell r="AA48" t="str">
            <v/>
          </cell>
          <cell r="AB48" t="str">
            <v xml:space="preserve"> </v>
          </cell>
          <cell r="AC48" t="str">
            <v xml:space="preserve"> </v>
          </cell>
          <cell r="AD48" t="str">
            <v xml:space="preserve"> </v>
          </cell>
          <cell r="AL48" t="str">
            <v>38 PK Osika Plzeň - Mráz Václav</v>
          </cell>
          <cell r="AM48">
            <v>26.759</v>
          </cell>
          <cell r="AN48">
            <v>0</v>
          </cell>
          <cell r="AO48">
            <v>0</v>
          </cell>
          <cell r="AP48">
            <v>0</v>
          </cell>
          <cell r="AQ48">
            <v>0</v>
          </cell>
          <cell r="AR48">
            <v>0</v>
          </cell>
          <cell r="AT48">
            <v>0</v>
          </cell>
          <cell r="AU48">
            <v>1</v>
          </cell>
          <cell r="BF48">
            <v>38</v>
          </cell>
        </row>
        <row r="49">
          <cell r="H49">
            <v>39</v>
          </cell>
          <cell r="I49">
            <v>17055</v>
          </cell>
          <cell r="J49" t="str">
            <v>Zikmunda</v>
          </cell>
          <cell r="K49" t="str">
            <v>Matěj</v>
          </cell>
          <cell r="L49" t="str">
            <v>PC Mimo Done</v>
          </cell>
          <cell r="M49">
            <v>163</v>
          </cell>
          <cell r="N49">
            <v>15.750999999999999</v>
          </cell>
          <cell r="O49">
            <v>16144</v>
          </cell>
          <cell r="P49" t="str">
            <v>Zikmunda</v>
          </cell>
          <cell r="Q49" t="str">
            <v>Vojtěch</v>
          </cell>
          <cell r="R49" t="str">
            <v>PC Mimo Done</v>
          </cell>
          <cell r="S49">
            <v>257</v>
          </cell>
          <cell r="T49">
            <v>10.689</v>
          </cell>
          <cell r="U49" t="str">
            <v/>
          </cell>
          <cell r="V49" t="str">
            <v xml:space="preserve"> </v>
          </cell>
          <cell r="W49" t="str">
            <v xml:space="preserve"> </v>
          </cell>
          <cell r="X49" t="str">
            <v xml:space="preserve"> </v>
          </cell>
          <cell r="Y49">
            <v>9999</v>
          </cell>
          <cell r="Z49">
            <v>0</v>
          </cell>
          <cell r="AA49" t="str">
            <v/>
          </cell>
          <cell r="AB49" t="str">
            <v xml:space="preserve"> </v>
          </cell>
          <cell r="AC49" t="str">
            <v xml:space="preserve"> </v>
          </cell>
          <cell r="AD49" t="str">
            <v xml:space="preserve"> </v>
          </cell>
          <cell r="AL49" t="str">
            <v>39 PC Mimo Done - Zikmunda Matěj</v>
          </cell>
          <cell r="AM49">
            <v>26.439999999999998</v>
          </cell>
          <cell r="AN49">
            <v>0</v>
          </cell>
          <cell r="AO49">
            <v>0</v>
          </cell>
          <cell r="AP49">
            <v>0</v>
          </cell>
          <cell r="AQ49">
            <v>0</v>
          </cell>
          <cell r="AR49">
            <v>0</v>
          </cell>
          <cell r="AT49">
            <v>1</v>
          </cell>
          <cell r="AU49">
            <v>2</v>
          </cell>
          <cell r="BF49">
            <v>39</v>
          </cell>
        </row>
        <row r="50">
          <cell r="H50">
            <v>40</v>
          </cell>
          <cell r="I50">
            <v>16079</v>
          </cell>
          <cell r="J50" t="str">
            <v>Kolaříková</v>
          </cell>
          <cell r="K50" t="str">
            <v>Josefína</v>
          </cell>
          <cell r="L50" t="str">
            <v>UBU Únětice</v>
          </cell>
          <cell r="M50">
            <v>330</v>
          </cell>
          <cell r="N50">
            <v>4.9930000000000003</v>
          </cell>
          <cell r="O50">
            <v>20614</v>
          </cell>
          <cell r="P50" t="str">
            <v>Mullerová</v>
          </cell>
          <cell r="Q50" t="str">
            <v>Jiřina</v>
          </cell>
          <cell r="R50" t="str">
            <v>SK Pétanque Řepy</v>
          </cell>
          <cell r="S50">
            <v>445</v>
          </cell>
          <cell r="T50">
            <v>2.9159999999999999</v>
          </cell>
          <cell r="U50" t="str">
            <v/>
          </cell>
          <cell r="V50" t="str">
            <v xml:space="preserve"> </v>
          </cell>
          <cell r="W50" t="str">
            <v xml:space="preserve"> </v>
          </cell>
          <cell r="X50" t="str">
            <v xml:space="preserve"> </v>
          </cell>
          <cell r="Y50">
            <v>9999</v>
          </cell>
          <cell r="Z50">
            <v>0</v>
          </cell>
          <cell r="AA50" t="str">
            <v/>
          </cell>
          <cell r="AB50" t="str">
            <v xml:space="preserve"> </v>
          </cell>
          <cell r="AC50" t="str">
            <v xml:space="preserve"> </v>
          </cell>
          <cell r="AD50" t="str">
            <v xml:space="preserve"> </v>
          </cell>
          <cell r="AL50" t="str">
            <v>40 UBU Únětice - Kolaříková Josefína</v>
          </cell>
          <cell r="AM50">
            <v>7.9090000000000007</v>
          </cell>
          <cell r="AN50">
            <v>0</v>
          </cell>
          <cell r="AO50">
            <v>0</v>
          </cell>
          <cell r="AP50">
            <v>0</v>
          </cell>
          <cell r="AQ50">
            <v>0</v>
          </cell>
          <cell r="AR50">
            <v>0</v>
          </cell>
          <cell r="AT50">
            <v>0</v>
          </cell>
          <cell r="AU50">
            <v>0</v>
          </cell>
          <cell r="BF50">
            <v>40</v>
          </cell>
        </row>
        <row r="51">
          <cell r="H51">
            <v>41</v>
          </cell>
          <cell r="I51">
            <v>18130</v>
          </cell>
          <cell r="J51" t="str">
            <v>Semrád</v>
          </cell>
          <cell r="K51" t="str">
            <v>Oldřich</v>
          </cell>
          <cell r="L51" t="str">
            <v>PKT Velký Šanc</v>
          </cell>
          <cell r="M51">
            <v>126</v>
          </cell>
          <cell r="N51">
            <v>18.689</v>
          </cell>
          <cell r="O51">
            <v>20570</v>
          </cell>
          <cell r="P51" t="str">
            <v>Loprais</v>
          </cell>
          <cell r="Q51" t="str">
            <v>Zdeněk</v>
          </cell>
          <cell r="R51" t="str">
            <v>PKT Velký Šanc</v>
          </cell>
          <cell r="S51">
            <v>413</v>
          </cell>
          <cell r="T51">
            <v>2.3679999999999999</v>
          </cell>
          <cell r="U51" t="str">
            <v/>
          </cell>
          <cell r="V51" t="str">
            <v xml:space="preserve"> </v>
          </cell>
          <cell r="W51" t="str">
            <v xml:space="preserve"> </v>
          </cell>
          <cell r="X51" t="str">
            <v xml:space="preserve"> </v>
          </cell>
          <cell r="Y51">
            <v>9999</v>
          </cell>
          <cell r="Z51">
            <v>0</v>
          </cell>
          <cell r="AA51" t="str">
            <v/>
          </cell>
          <cell r="AB51" t="str">
            <v xml:space="preserve"> </v>
          </cell>
          <cell r="AC51" t="str">
            <v xml:space="preserve"> </v>
          </cell>
          <cell r="AD51" t="str">
            <v xml:space="preserve"> </v>
          </cell>
          <cell r="AL51" t="str">
            <v>41 PKT Velký Šanc - Semrád Oldřich</v>
          </cell>
          <cell r="AM51">
            <v>21.056999999999999</v>
          </cell>
          <cell r="AN51">
            <v>0</v>
          </cell>
          <cell r="AO51">
            <v>0</v>
          </cell>
          <cell r="AP51">
            <v>0</v>
          </cell>
          <cell r="AQ51">
            <v>0</v>
          </cell>
          <cell r="AR51">
            <v>0</v>
          </cell>
          <cell r="AT51">
            <v>0</v>
          </cell>
          <cell r="AU51">
            <v>0</v>
          </cell>
          <cell r="BF51">
            <v>41</v>
          </cell>
        </row>
        <row r="52">
          <cell r="H52">
            <v>42</v>
          </cell>
          <cell r="I52">
            <v>16024</v>
          </cell>
          <cell r="J52" t="str">
            <v>Hůrková</v>
          </cell>
          <cell r="K52" t="str">
            <v>Jindra</v>
          </cell>
          <cell r="L52" t="str">
            <v>Bowle 09 Klatovy</v>
          </cell>
          <cell r="M52">
            <v>317</v>
          </cell>
          <cell r="N52">
            <v>6.4379999999999997</v>
          </cell>
          <cell r="O52">
            <v>20533</v>
          </cell>
          <cell r="P52" t="str">
            <v>Josífková</v>
          </cell>
          <cell r="Q52" t="str">
            <v>Eva</v>
          </cell>
          <cell r="R52" t="str">
            <v>SK Pétanque Řepy</v>
          </cell>
          <cell r="S52">
            <v>242</v>
          </cell>
          <cell r="T52">
            <v>8.8049999999999997</v>
          </cell>
          <cell r="U52" t="str">
            <v/>
          </cell>
          <cell r="V52" t="str">
            <v xml:space="preserve"> </v>
          </cell>
          <cell r="W52" t="str">
            <v xml:space="preserve"> </v>
          </cell>
          <cell r="X52" t="str">
            <v xml:space="preserve"> </v>
          </cell>
          <cell r="Y52">
            <v>9999</v>
          </cell>
          <cell r="Z52">
            <v>0</v>
          </cell>
          <cell r="AA52" t="str">
            <v/>
          </cell>
          <cell r="AB52" t="str">
            <v xml:space="preserve"> </v>
          </cell>
          <cell r="AC52" t="str">
            <v xml:space="preserve"> </v>
          </cell>
          <cell r="AD52" t="str">
            <v xml:space="preserve"> </v>
          </cell>
          <cell r="AL52" t="str">
            <v>42 Bowle 09 Klatovy - Hůrková Jindra</v>
          </cell>
          <cell r="AM52">
            <v>15.242999999999999</v>
          </cell>
          <cell r="AN52">
            <v>0</v>
          </cell>
          <cell r="AO52">
            <v>0</v>
          </cell>
          <cell r="AP52">
            <v>0</v>
          </cell>
          <cell r="AQ52">
            <v>0</v>
          </cell>
          <cell r="AR52">
            <v>0</v>
          </cell>
          <cell r="AT52">
            <v>0</v>
          </cell>
          <cell r="AU52">
            <v>0</v>
          </cell>
          <cell r="BF52">
            <v>42</v>
          </cell>
        </row>
        <row r="53">
          <cell r="H53">
            <v>43</v>
          </cell>
          <cell r="I53">
            <v>97291</v>
          </cell>
          <cell r="J53" t="str">
            <v>Končel</v>
          </cell>
          <cell r="K53" t="str">
            <v>Petr</v>
          </cell>
          <cell r="L53" t="str">
            <v>CP VARY</v>
          </cell>
          <cell r="M53">
            <v>796</v>
          </cell>
          <cell r="N53">
            <v>0</v>
          </cell>
          <cell r="O53">
            <v>19062</v>
          </cell>
          <cell r="P53" t="str">
            <v>Španerová</v>
          </cell>
          <cell r="Q53" t="str">
            <v>Zdeňka</v>
          </cell>
          <cell r="R53" t="str">
            <v>Sokol Kostomlaty</v>
          </cell>
          <cell r="S53">
            <v>488</v>
          </cell>
          <cell r="T53">
            <v>3.2189999999999999</v>
          </cell>
          <cell r="U53" t="str">
            <v/>
          </cell>
          <cell r="V53" t="str">
            <v xml:space="preserve"> </v>
          </cell>
          <cell r="W53" t="str">
            <v xml:space="preserve"> </v>
          </cell>
          <cell r="X53" t="str">
            <v xml:space="preserve"> </v>
          </cell>
          <cell r="Y53">
            <v>9999</v>
          </cell>
          <cell r="Z53">
            <v>0</v>
          </cell>
          <cell r="AA53" t="str">
            <v/>
          </cell>
          <cell r="AB53" t="str">
            <v xml:space="preserve"> </v>
          </cell>
          <cell r="AC53" t="str">
            <v xml:space="preserve"> </v>
          </cell>
          <cell r="AD53" t="str">
            <v xml:space="preserve"> </v>
          </cell>
          <cell r="AL53" t="str">
            <v>43 CP VARY - Končel Petr</v>
          </cell>
          <cell r="AM53">
            <v>3.2189999999999999</v>
          </cell>
          <cell r="AN53">
            <v>0</v>
          </cell>
          <cell r="AO53">
            <v>0</v>
          </cell>
          <cell r="AP53">
            <v>0</v>
          </cell>
          <cell r="AQ53">
            <v>0</v>
          </cell>
          <cell r="AR53">
            <v>0</v>
          </cell>
          <cell r="AT53">
            <v>0</v>
          </cell>
          <cell r="AU53">
            <v>1</v>
          </cell>
          <cell r="BF53">
            <v>43</v>
          </cell>
        </row>
        <row r="54">
          <cell r="H54">
            <v>44</v>
          </cell>
          <cell r="I54">
            <v>28038</v>
          </cell>
          <cell r="J54" t="str">
            <v>Hokešová</v>
          </cell>
          <cell r="K54" t="str">
            <v>Marie</v>
          </cell>
          <cell r="L54" t="str">
            <v>PC Kolová</v>
          </cell>
          <cell r="M54">
            <v>279</v>
          </cell>
          <cell r="N54">
            <v>8.875</v>
          </cell>
          <cell r="O54">
            <v>24236</v>
          </cell>
          <cell r="P54" t="str">
            <v>Kubeš</v>
          </cell>
          <cell r="Q54" t="str">
            <v>Jindřich</v>
          </cell>
          <cell r="R54" t="str">
            <v>PC Kolová</v>
          </cell>
          <cell r="S54">
            <v>280</v>
          </cell>
          <cell r="T54">
            <v>8.875</v>
          </cell>
          <cell r="U54" t="str">
            <v/>
          </cell>
          <cell r="V54" t="str">
            <v xml:space="preserve"> </v>
          </cell>
          <cell r="W54" t="str">
            <v xml:space="preserve"> </v>
          </cell>
          <cell r="X54" t="str">
            <v xml:space="preserve"> </v>
          </cell>
          <cell r="Y54">
            <v>9999</v>
          </cell>
          <cell r="Z54">
            <v>0</v>
          </cell>
          <cell r="AA54" t="str">
            <v/>
          </cell>
          <cell r="AB54" t="str">
            <v xml:space="preserve"> </v>
          </cell>
          <cell r="AC54" t="str">
            <v xml:space="preserve"> </v>
          </cell>
          <cell r="AD54" t="str">
            <v xml:space="preserve"> </v>
          </cell>
          <cell r="AL54" t="str">
            <v>44 PC Kolová - Hokešová Marie</v>
          </cell>
          <cell r="AM54">
            <v>17.75</v>
          </cell>
          <cell r="AN54">
            <v>0</v>
          </cell>
          <cell r="AO54">
            <v>0</v>
          </cell>
          <cell r="AP54">
            <v>0</v>
          </cell>
          <cell r="AQ54">
            <v>0</v>
          </cell>
          <cell r="AR54">
            <v>0</v>
          </cell>
          <cell r="AT54">
            <v>0</v>
          </cell>
          <cell r="AU54">
            <v>0</v>
          </cell>
          <cell r="BF54">
            <v>44</v>
          </cell>
        </row>
        <row r="55">
          <cell r="H55">
            <v>45</v>
          </cell>
          <cell r="I55">
            <v>20532</v>
          </cell>
          <cell r="J55" t="str">
            <v>Křížek</v>
          </cell>
          <cell r="K55" t="str">
            <v>Evžen</v>
          </cell>
          <cell r="L55" t="str">
            <v>SK Pétanque Řepy</v>
          </cell>
          <cell r="M55">
            <v>271</v>
          </cell>
          <cell r="N55">
            <v>9.9619999999999997</v>
          </cell>
          <cell r="O55">
            <v>20534</v>
          </cell>
          <cell r="P55" t="str">
            <v>Váňová</v>
          </cell>
          <cell r="Q55" t="str">
            <v>Věra</v>
          </cell>
          <cell r="R55" t="str">
            <v>SK Pétanque Řepy</v>
          </cell>
          <cell r="S55">
            <v>300</v>
          </cell>
          <cell r="T55">
            <v>7.9779999999999998</v>
          </cell>
          <cell r="U55" t="str">
            <v/>
          </cell>
          <cell r="V55" t="str">
            <v xml:space="preserve"> </v>
          </cell>
          <cell r="W55" t="str">
            <v xml:space="preserve"> </v>
          </cell>
          <cell r="X55" t="str">
            <v xml:space="preserve"> </v>
          </cell>
          <cell r="Y55">
            <v>9999</v>
          </cell>
          <cell r="Z55">
            <v>0</v>
          </cell>
          <cell r="AA55" t="str">
            <v/>
          </cell>
          <cell r="AB55" t="str">
            <v xml:space="preserve"> </v>
          </cell>
          <cell r="AC55" t="str">
            <v xml:space="preserve"> </v>
          </cell>
          <cell r="AD55" t="str">
            <v xml:space="preserve"> </v>
          </cell>
          <cell r="AL55" t="str">
            <v>45 SK Pétanque Řepy - Křížek Evžen</v>
          </cell>
          <cell r="AM55">
            <v>17.939999999999998</v>
          </cell>
          <cell r="AN55">
            <v>0</v>
          </cell>
          <cell r="AO55">
            <v>0</v>
          </cell>
          <cell r="AP55">
            <v>0</v>
          </cell>
          <cell r="AQ55">
            <v>0</v>
          </cell>
          <cell r="AR55">
            <v>0</v>
          </cell>
          <cell r="AT55">
            <v>0</v>
          </cell>
          <cell r="AU55">
            <v>1</v>
          </cell>
          <cell r="BF55">
            <v>45</v>
          </cell>
        </row>
        <row r="56">
          <cell r="H56">
            <v>46</v>
          </cell>
          <cell r="I56">
            <v>28036</v>
          </cell>
          <cell r="J56" t="str">
            <v>Zoubek</v>
          </cell>
          <cell r="K56" t="str">
            <v>Jindřich</v>
          </cell>
          <cell r="L56" t="str">
            <v>CP VARY</v>
          </cell>
          <cell r="M56">
            <v>394</v>
          </cell>
          <cell r="N56">
            <v>5.0629999999999997</v>
          </cell>
          <cell r="O56">
            <v>14026</v>
          </cell>
          <cell r="P56" t="str">
            <v>Kloudová</v>
          </cell>
          <cell r="Q56" t="str">
            <v>Renata</v>
          </cell>
          <cell r="R56" t="str">
            <v>CP VARY</v>
          </cell>
          <cell r="S56">
            <v>297</v>
          </cell>
          <cell r="T56">
            <v>6.657</v>
          </cell>
          <cell r="U56" t="str">
            <v/>
          </cell>
          <cell r="V56" t="str">
            <v xml:space="preserve"> </v>
          </cell>
          <cell r="W56" t="str">
            <v xml:space="preserve"> </v>
          </cell>
          <cell r="X56" t="str">
            <v xml:space="preserve"> </v>
          </cell>
          <cell r="Y56">
            <v>9999</v>
          </cell>
          <cell r="Z56">
            <v>0</v>
          </cell>
          <cell r="AA56" t="str">
            <v/>
          </cell>
          <cell r="AB56" t="str">
            <v xml:space="preserve"> </v>
          </cell>
          <cell r="AC56" t="str">
            <v xml:space="preserve"> </v>
          </cell>
          <cell r="AD56" t="str">
            <v xml:space="preserve"> </v>
          </cell>
          <cell r="AL56" t="str">
            <v>46 CP VARY - Zoubek Jindřich</v>
          </cell>
          <cell r="AM56">
            <v>11.719999999999999</v>
          </cell>
          <cell r="AN56">
            <v>0</v>
          </cell>
          <cell r="AO56">
            <v>0</v>
          </cell>
          <cell r="AP56">
            <v>0</v>
          </cell>
          <cell r="AQ56">
            <v>0</v>
          </cell>
          <cell r="AR56">
            <v>0</v>
          </cell>
          <cell r="AT56">
            <v>0</v>
          </cell>
          <cell r="AU56">
            <v>1</v>
          </cell>
          <cell r="BF56">
            <v>46</v>
          </cell>
        </row>
        <row r="57">
          <cell r="H57">
            <v>47</v>
          </cell>
          <cell r="I57" t="str">
            <v/>
          </cell>
          <cell r="J57" t="str">
            <v xml:space="preserve"> </v>
          </cell>
          <cell r="K57" t="str">
            <v xml:space="preserve"> </v>
          </cell>
          <cell r="L57" t="str">
            <v xml:space="preserve"> </v>
          </cell>
          <cell r="M57">
            <v>9999</v>
          </cell>
          <cell r="N57">
            <v>0</v>
          </cell>
          <cell r="O57" t="str">
            <v/>
          </cell>
          <cell r="P57" t="str">
            <v xml:space="preserve"> </v>
          </cell>
          <cell r="Q57" t="str">
            <v xml:space="preserve"> </v>
          </cell>
          <cell r="R57" t="str">
            <v xml:space="preserve"> </v>
          </cell>
          <cell r="S57">
            <v>9999</v>
          </cell>
          <cell r="T57">
            <v>0</v>
          </cell>
          <cell r="U57" t="str">
            <v/>
          </cell>
          <cell r="V57" t="str">
            <v xml:space="preserve"> </v>
          </cell>
          <cell r="W57" t="str">
            <v xml:space="preserve"> </v>
          </cell>
          <cell r="X57" t="str">
            <v xml:space="preserve"> </v>
          </cell>
          <cell r="Y57">
            <v>9999</v>
          </cell>
          <cell r="Z57">
            <v>0</v>
          </cell>
          <cell r="AA57" t="str">
            <v/>
          </cell>
          <cell r="AB57" t="str">
            <v xml:space="preserve"> </v>
          </cell>
          <cell r="AC57" t="str">
            <v xml:space="preserve"> </v>
          </cell>
          <cell r="AD57" t="str">
            <v xml:space="preserve"> </v>
          </cell>
          <cell r="AL57" t="str">
            <v/>
          </cell>
          <cell r="AM57">
            <v>0</v>
          </cell>
          <cell r="AN57">
            <v>0</v>
          </cell>
          <cell r="AO57">
            <v>0</v>
          </cell>
          <cell r="AP57">
            <v>0</v>
          </cell>
          <cell r="AQ57">
            <v>0</v>
          </cell>
          <cell r="AR57">
            <v>0</v>
          </cell>
          <cell r="AT57">
            <v>0</v>
          </cell>
          <cell r="AU57">
            <v>0</v>
          </cell>
          <cell r="BF57">
            <v>47</v>
          </cell>
        </row>
        <row r="58">
          <cell r="H58">
            <v>48</v>
          </cell>
          <cell r="I58" t="str">
            <v/>
          </cell>
          <cell r="J58" t="str">
            <v xml:space="preserve"> </v>
          </cell>
          <cell r="K58" t="str">
            <v xml:space="preserve"> </v>
          </cell>
          <cell r="L58" t="str">
            <v xml:space="preserve"> </v>
          </cell>
          <cell r="M58">
            <v>9999</v>
          </cell>
          <cell r="N58">
            <v>0</v>
          </cell>
          <cell r="O58" t="str">
            <v/>
          </cell>
          <cell r="P58" t="str">
            <v xml:space="preserve"> </v>
          </cell>
          <cell r="Q58" t="str">
            <v xml:space="preserve"> </v>
          </cell>
          <cell r="R58" t="str">
            <v xml:space="preserve"> </v>
          </cell>
          <cell r="S58">
            <v>9999</v>
          </cell>
          <cell r="T58">
            <v>0</v>
          </cell>
          <cell r="U58" t="str">
            <v/>
          </cell>
          <cell r="V58" t="str">
            <v xml:space="preserve"> </v>
          </cell>
          <cell r="W58" t="str">
            <v xml:space="preserve"> </v>
          </cell>
          <cell r="X58" t="str">
            <v xml:space="preserve"> </v>
          </cell>
          <cell r="Y58">
            <v>9999</v>
          </cell>
          <cell r="Z58">
            <v>0</v>
          </cell>
          <cell r="AA58" t="str">
            <v/>
          </cell>
          <cell r="AB58" t="str">
            <v xml:space="preserve"> </v>
          </cell>
          <cell r="AC58" t="str">
            <v xml:space="preserve"> </v>
          </cell>
          <cell r="AD58" t="str">
            <v xml:space="preserve"> </v>
          </cell>
          <cell r="AL58" t="str">
            <v/>
          </cell>
          <cell r="AM58">
            <v>0</v>
          </cell>
          <cell r="AN58">
            <v>0</v>
          </cell>
          <cell r="AO58">
            <v>0</v>
          </cell>
          <cell r="AP58">
            <v>0</v>
          </cell>
          <cell r="AQ58">
            <v>0</v>
          </cell>
          <cell r="AR58">
            <v>0</v>
          </cell>
          <cell r="AT58">
            <v>0</v>
          </cell>
          <cell r="AU58">
            <v>0</v>
          </cell>
          <cell r="BF58">
            <v>48</v>
          </cell>
        </row>
        <row r="59">
          <cell r="H59">
            <v>49</v>
          </cell>
          <cell r="I59" t="str">
            <v/>
          </cell>
          <cell r="J59" t="str">
            <v xml:space="preserve"> </v>
          </cell>
          <cell r="K59" t="str">
            <v xml:space="preserve"> </v>
          </cell>
          <cell r="L59" t="str">
            <v xml:space="preserve"> </v>
          </cell>
          <cell r="M59">
            <v>9999</v>
          </cell>
          <cell r="N59">
            <v>0</v>
          </cell>
          <cell r="O59" t="str">
            <v/>
          </cell>
          <cell r="P59" t="str">
            <v xml:space="preserve"> </v>
          </cell>
          <cell r="Q59" t="str">
            <v xml:space="preserve"> </v>
          </cell>
          <cell r="R59" t="str">
            <v xml:space="preserve"> </v>
          </cell>
          <cell r="S59">
            <v>9999</v>
          </cell>
          <cell r="T59">
            <v>0</v>
          </cell>
          <cell r="U59" t="str">
            <v/>
          </cell>
          <cell r="V59" t="str">
            <v xml:space="preserve"> </v>
          </cell>
          <cell r="W59" t="str">
            <v xml:space="preserve"> </v>
          </cell>
          <cell r="X59" t="str">
            <v xml:space="preserve"> </v>
          </cell>
          <cell r="Y59">
            <v>9999</v>
          </cell>
          <cell r="Z59">
            <v>0</v>
          </cell>
          <cell r="AA59" t="str">
            <v/>
          </cell>
          <cell r="AB59" t="str">
            <v xml:space="preserve"> </v>
          </cell>
          <cell r="AC59" t="str">
            <v xml:space="preserve"> </v>
          </cell>
          <cell r="AD59" t="str">
            <v xml:space="preserve"> </v>
          </cell>
          <cell r="AL59" t="str">
            <v/>
          </cell>
          <cell r="AM59">
            <v>0</v>
          </cell>
          <cell r="AN59">
            <v>0</v>
          </cell>
          <cell r="AO59">
            <v>0</v>
          </cell>
          <cell r="AP59">
            <v>0</v>
          </cell>
          <cell r="AQ59">
            <v>0</v>
          </cell>
          <cell r="AR59">
            <v>0</v>
          </cell>
          <cell r="AT59">
            <v>0</v>
          </cell>
          <cell r="AU59">
            <v>0</v>
          </cell>
          <cell r="BF59">
            <v>49</v>
          </cell>
        </row>
        <row r="60">
          <cell r="H60">
            <v>50</v>
          </cell>
          <cell r="I60" t="str">
            <v/>
          </cell>
          <cell r="J60" t="str">
            <v xml:space="preserve"> </v>
          </cell>
          <cell r="K60" t="str">
            <v xml:space="preserve"> </v>
          </cell>
          <cell r="L60" t="str">
            <v xml:space="preserve"> </v>
          </cell>
          <cell r="M60">
            <v>9999</v>
          </cell>
          <cell r="N60">
            <v>0</v>
          </cell>
          <cell r="O60" t="str">
            <v/>
          </cell>
          <cell r="P60" t="str">
            <v xml:space="preserve"> </v>
          </cell>
          <cell r="Q60" t="str">
            <v xml:space="preserve"> </v>
          </cell>
          <cell r="R60" t="str">
            <v xml:space="preserve"> </v>
          </cell>
          <cell r="S60">
            <v>9999</v>
          </cell>
          <cell r="T60">
            <v>0</v>
          </cell>
          <cell r="U60" t="str">
            <v/>
          </cell>
          <cell r="V60" t="str">
            <v xml:space="preserve"> </v>
          </cell>
          <cell r="W60" t="str">
            <v xml:space="preserve"> </v>
          </cell>
          <cell r="X60" t="str">
            <v xml:space="preserve"> </v>
          </cell>
          <cell r="Y60">
            <v>9999</v>
          </cell>
          <cell r="Z60">
            <v>0</v>
          </cell>
          <cell r="AA60" t="str">
            <v/>
          </cell>
          <cell r="AB60" t="str">
            <v xml:space="preserve"> </v>
          </cell>
          <cell r="AC60" t="str">
            <v xml:space="preserve"> </v>
          </cell>
          <cell r="AD60" t="str">
            <v xml:space="preserve"> </v>
          </cell>
          <cell r="AL60" t="str">
            <v/>
          </cell>
          <cell r="AM60">
            <v>0</v>
          </cell>
          <cell r="AN60">
            <v>0</v>
          </cell>
          <cell r="AO60">
            <v>0</v>
          </cell>
          <cell r="AP60">
            <v>0</v>
          </cell>
          <cell r="AQ60">
            <v>0</v>
          </cell>
          <cell r="AR60">
            <v>0</v>
          </cell>
          <cell r="AT60">
            <v>0</v>
          </cell>
          <cell r="AU60">
            <v>0</v>
          </cell>
          <cell r="BF60">
            <v>50</v>
          </cell>
        </row>
        <row r="61">
          <cell r="H61">
            <v>51</v>
          </cell>
          <cell r="I61" t="str">
            <v/>
          </cell>
          <cell r="J61" t="str">
            <v xml:space="preserve"> </v>
          </cell>
          <cell r="K61" t="str">
            <v xml:space="preserve"> </v>
          </cell>
          <cell r="L61" t="str">
            <v xml:space="preserve"> </v>
          </cell>
          <cell r="M61">
            <v>9999</v>
          </cell>
          <cell r="N61">
            <v>0</v>
          </cell>
          <cell r="O61" t="str">
            <v/>
          </cell>
          <cell r="P61" t="str">
            <v xml:space="preserve"> </v>
          </cell>
          <cell r="Q61" t="str">
            <v xml:space="preserve"> </v>
          </cell>
          <cell r="R61" t="str">
            <v xml:space="preserve"> </v>
          </cell>
          <cell r="S61">
            <v>9999</v>
          </cell>
          <cell r="T61">
            <v>0</v>
          </cell>
          <cell r="U61" t="str">
            <v/>
          </cell>
          <cell r="V61" t="str">
            <v xml:space="preserve"> </v>
          </cell>
          <cell r="W61" t="str">
            <v xml:space="preserve"> </v>
          </cell>
          <cell r="X61" t="str">
            <v xml:space="preserve"> </v>
          </cell>
          <cell r="Y61">
            <v>9999</v>
          </cell>
          <cell r="Z61">
            <v>0</v>
          </cell>
          <cell r="AA61" t="str">
            <v/>
          </cell>
          <cell r="AB61" t="str">
            <v xml:space="preserve"> </v>
          </cell>
          <cell r="AC61" t="str">
            <v xml:space="preserve"> </v>
          </cell>
          <cell r="AD61" t="str">
            <v xml:space="preserve"> </v>
          </cell>
          <cell r="AL61" t="str">
            <v/>
          </cell>
          <cell r="AM61">
            <v>0</v>
          </cell>
          <cell r="AN61">
            <v>0</v>
          </cell>
          <cell r="AO61">
            <v>0</v>
          </cell>
          <cell r="AP61">
            <v>0</v>
          </cell>
          <cell r="AQ61">
            <v>0</v>
          </cell>
          <cell r="AR61">
            <v>0</v>
          </cell>
          <cell r="AT61">
            <v>0</v>
          </cell>
          <cell r="AU61">
            <v>0</v>
          </cell>
          <cell r="BF61">
            <v>51</v>
          </cell>
        </row>
        <row r="62">
          <cell r="H62">
            <v>52</v>
          </cell>
          <cell r="I62" t="str">
            <v/>
          </cell>
          <cell r="J62" t="str">
            <v xml:space="preserve"> </v>
          </cell>
          <cell r="K62" t="str">
            <v xml:space="preserve"> </v>
          </cell>
          <cell r="L62" t="str">
            <v xml:space="preserve"> </v>
          </cell>
          <cell r="M62">
            <v>9999</v>
          </cell>
          <cell r="N62">
            <v>0</v>
          </cell>
          <cell r="O62" t="str">
            <v/>
          </cell>
          <cell r="P62" t="str">
            <v xml:space="preserve"> </v>
          </cell>
          <cell r="Q62" t="str">
            <v xml:space="preserve"> </v>
          </cell>
          <cell r="R62" t="str">
            <v xml:space="preserve"> </v>
          </cell>
          <cell r="S62">
            <v>9999</v>
          </cell>
          <cell r="T62">
            <v>0</v>
          </cell>
          <cell r="U62" t="str">
            <v/>
          </cell>
          <cell r="V62" t="str">
            <v xml:space="preserve"> </v>
          </cell>
          <cell r="W62" t="str">
            <v xml:space="preserve"> </v>
          </cell>
          <cell r="X62" t="str">
            <v xml:space="preserve"> </v>
          </cell>
          <cell r="Y62">
            <v>9999</v>
          </cell>
          <cell r="Z62">
            <v>0</v>
          </cell>
          <cell r="AA62" t="str">
            <v/>
          </cell>
          <cell r="AB62" t="str">
            <v xml:space="preserve"> </v>
          </cell>
          <cell r="AC62" t="str">
            <v xml:space="preserve"> </v>
          </cell>
          <cell r="AD62" t="str">
            <v xml:space="preserve"> </v>
          </cell>
          <cell r="AL62" t="str">
            <v/>
          </cell>
          <cell r="AM62">
            <v>0</v>
          </cell>
          <cell r="AN62">
            <v>0</v>
          </cell>
          <cell r="AO62">
            <v>0</v>
          </cell>
          <cell r="AP62">
            <v>0</v>
          </cell>
          <cell r="AQ62">
            <v>0</v>
          </cell>
          <cell r="AR62">
            <v>0</v>
          </cell>
          <cell r="AT62">
            <v>0</v>
          </cell>
          <cell r="AU62">
            <v>0</v>
          </cell>
          <cell r="BF62">
            <v>52</v>
          </cell>
        </row>
        <row r="63">
          <cell r="H63">
            <v>53</v>
          </cell>
          <cell r="I63" t="str">
            <v/>
          </cell>
          <cell r="J63" t="str">
            <v xml:space="preserve"> </v>
          </cell>
          <cell r="K63" t="str">
            <v xml:space="preserve"> </v>
          </cell>
          <cell r="L63" t="str">
            <v xml:space="preserve"> </v>
          </cell>
          <cell r="M63">
            <v>9999</v>
          </cell>
          <cell r="N63">
            <v>0</v>
          </cell>
          <cell r="O63" t="str">
            <v/>
          </cell>
          <cell r="P63" t="str">
            <v xml:space="preserve"> </v>
          </cell>
          <cell r="Q63" t="str">
            <v xml:space="preserve"> </v>
          </cell>
          <cell r="R63" t="str">
            <v xml:space="preserve"> </v>
          </cell>
          <cell r="S63">
            <v>9999</v>
          </cell>
          <cell r="T63">
            <v>0</v>
          </cell>
          <cell r="U63" t="str">
            <v/>
          </cell>
          <cell r="V63" t="str">
            <v xml:space="preserve"> </v>
          </cell>
          <cell r="W63" t="str">
            <v xml:space="preserve"> </v>
          </cell>
          <cell r="X63" t="str">
            <v xml:space="preserve"> </v>
          </cell>
          <cell r="Y63">
            <v>9999</v>
          </cell>
          <cell r="Z63">
            <v>0</v>
          </cell>
          <cell r="AA63" t="str">
            <v/>
          </cell>
          <cell r="AB63" t="str">
            <v xml:space="preserve"> </v>
          </cell>
          <cell r="AC63" t="str">
            <v xml:space="preserve"> </v>
          </cell>
          <cell r="AD63" t="str">
            <v xml:space="preserve"> </v>
          </cell>
          <cell r="AL63" t="str">
            <v/>
          </cell>
          <cell r="AM63">
            <v>0</v>
          </cell>
          <cell r="AN63">
            <v>0</v>
          </cell>
          <cell r="AO63">
            <v>0</v>
          </cell>
          <cell r="AP63">
            <v>0</v>
          </cell>
          <cell r="AQ63">
            <v>0</v>
          </cell>
          <cell r="AR63">
            <v>0</v>
          </cell>
          <cell r="AT63">
            <v>0</v>
          </cell>
          <cell r="AU63">
            <v>0</v>
          </cell>
          <cell r="BF63">
            <v>53</v>
          </cell>
        </row>
        <row r="64">
          <cell r="H64">
            <v>54</v>
          </cell>
          <cell r="I64" t="str">
            <v/>
          </cell>
          <cell r="J64" t="str">
            <v xml:space="preserve"> </v>
          </cell>
          <cell r="K64" t="str">
            <v xml:space="preserve"> </v>
          </cell>
          <cell r="L64" t="str">
            <v xml:space="preserve"> </v>
          </cell>
          <cell r="M64">
            <v>9999</v>
          </cell>
          <cell r="N64">
            <v>0</v>
          </cell>
          <cell r="O64" t="str">
            <v/>
          </cell>
          <cell r="P64" t="str">
            <v xml:space="preserve"> </v>
          </cell>
          <cell r="Q64" t="str">
            <v xml:space="preserve"> </v>
          </cell>
          <cell r="R64" t="str">
            <v xml:space="preserve"> </v>
          </cell>
          <cell r="S64">
            <v>9999</v>
          </cell>
          <cell r="T64">
            <v>0</v>
          </cell>
          <cell r="U64" t="str">
            <v/>
          </cell>
          <cell r="V64" t="str">
            <v xml:space="preserve"> </v>
          </cell>
          <cell r="W64" t="str">
            <v xml:space="preserve"> </v>
          </cell>
          <cell r="X64" t="str">
            <v xml:space="preserve"> </v>
          </cell>
          <cell r="Y64">
            <v>9999</v>
          </cell>
          <cell r="Z64">
            <v>0</v>
          </cell>
          <cell r="AA64" t="str">
            <v/>
          </cell>
          <cell r="AB64" t="str">
            <v xml:space="preserve"> </v>
          </cell>
          <cell r="AC64" t="str">
            <v xml:space="preserve"> </v>
          </cell>
          <cell r="AD64" t="str">
            <v xml:space="preserve"> </v>
          </cell>
          <cell r="AL64" t="str">
            <v/>
          </cell>
          <cell r="AM64">
            <v>0</v>
          </cell>
          <cell r="AN64">
            <v>0</v>
          </cell>
          <cell r="AO64">
            <v>0</v>
          </cell>
          <cell r="AP64">
            <v>0</v>
          </cell>
          <cell r="AQ64">
            <v>0</v>
          </cell>
          <cell r="AR64">
            <v>0</v>
          </cell>
          <cell r="AT64">
            <v>0</v>
          </cell>
          <cell r="AU64">
            <v>0</v>
          </cell>
          <cell r="BF64">
            <v>54</v>
          </cell>
        </row>
        <row r="65">
          <cell r="H65">
            <v>55</v>
          </cell>
          <cell r="I65" t="str">
            <v/>
          </cell>
          <cell r="J65" t="str">
            <v xml:space="preserve"> </v>
          </cell>
          <cell r="K65" t="str">
            <v xml:space="preserve"> </v>
          </cell>
          <cell r="L65" t="str">
            <v xml:space="preserve"> </v>
          </cell>
          <cell r="M65">
            <v>9999</v>
          </cell>
          <cell r="N65">
            <v>0</v>
          </cell>
          <cell r="O65" t="str">
            <v/>
          </cell>
          <cell r="P65" t="str">
            <v xml:space="preserve"> </v>
          </cell>
          <cell r="Q65" t="str">
            <v xml:space="preserve"> </v>
          </cell>
          <cell r="R65" t="str">
            <v xml:space="preserve"> </v>
          </cell>
          <cell r="S65">
            <v>9999</v>
          </cell>
          <cell r="T65">
            <v>0</v>
          </cell>
          <cell r="U65" t="str">
            <v/>
          </cell>
          <cell r="V65" t="str">
            <v xml:space="preserve"> </v>
          </cell>
          <cell r="W65" t="str">
            <v xml:space="preserve"> </v>
          </cell>
          <cell r="X65" t="str">
            <v xml:space="preserve"> </v>
          </cell>
          <cell r="Y65">
            <v>9999</v>
          </cell>
          <cell r="Z65">
            <v>0</v>
          </cell>
          <cell r="AA65" t="str">
            <v/>
          </cell>
          <cell r="AB65" t="str">
            <v xml:space="preserve"> </v>
          </cell>
          <cell r="AC65" t="str">
            <v xml:space="preserve"> </v>
          </cell>
          <cell r="AD65" t="str">
            <v xml:space="preserve"> </v>
          </cell>
          <cell r="AL65" t="str">
            <v/>
          </cell>
          <cell r="AM65">
            <v>0</v>
          </cell>
          <cell r="AN65">
            <v>0</v>
          </cell>
          <cell r="AO65">
            <v>0</v>
          </cell>
          <cell r="AP65">
            <v>0</v>
          </cell>
          <cell r="AQ65">
            <v>0</v>
          </cell>
          <cell r="AR65">
            <v>0</v>
          </cell>
          <cell r="AT65">
            <v>0</v>
          </cell>
          <cell r="AU65">
            <v>0</v>
          </cell>
          <cell r="BF65">
            <v>55</v>
          </cell>
        </row>
        <row r="66">
          <cell r="H66">
            <v>56</v>
          </cell>
          <cell r="I66" t="str">
            <v/>
          </cell>
          <cell r="J66" t="str">
            <v xml:space="preserve"> </v>
          </cell>
          <cell r="K66" t="str">
            <v xml:space="preserve"> </v>
          </cell>
          <cell r="L66" t="str">
            <v xml:space="preserve"> </v>
          </cell>
          <cell r="M66">
            <v>9999</v>
          </cell>
          <cell r="N66">
            <v>0</v>
          </cell>
          <cell r="O66" t="str">
            <v/>
          </cell>
          <cell r="P66" t="str">
            <v xml:space="preserve"> </v>
          </cell>
          <cell r="Q66" t="str">
            <v xml:space="preserve"> </v>
          </cell>
          <cell r="R66" t="str">
            <v xml:space="preserve"> </v>
          </cell>
          <cell r="S66">
            <v>9999</v>
          </cell>
          <cell r="T66">
            <v>0</v>
          </cell>
          <cell r="U66" t="str">
            <v/>
          </cell>
          <cell r="V66" t="str">
            <v xml:space="preserve"> </v>
          </cell>
          <cell r="W66" t="str">
            <v xml:space="preserve"> </v>
          </cell>
          <cell r="X66" t="str">
            <v xml:space="preserve"> </v>
          </cell>
          <cell r="Y66">
            <v>9999</v>
          </cell>
          <cell r="Z66">
            <v>0</v>
          </cell>
          <cell r="AA66" t="str">
            <v/>
          </cell>
          <cell r="AB66" t="str">
            <v xml:space="preserve"> </v>
          </cell>
          <cell r="AC66" t="str">
            <v xml:space="preserve"> </v>
          </cell>
          <cell r="AD66" t="str">
            <v xml:space="preserve"> </v>
          </cell>
          <cell r="AL66" t="str">
            <v/>
          </cell>
          <cell r="AM66">
            <v>0</v>
          </cell>
          <cell r="AN66">
            <v>0</v>
          </cell>
          <cell r="AO66">
            <v>0</v>
          </cell>
          <cell r="AP66">
            <v>0</v>
          </cell>
          <cell r="AQ66">
            <v>0</v>
          </cell>
          <cell r="AR66">
            <v>0</v>
          </cell>
          <cell r="AT66">
            <v>0</v>
          </cell>
          <cell r="AU66">
            <v>0</v>
          </cell>
          <cell r="BF66">
            <v>56</v>
          </cell>
        </row>
        <row r="67">
          <cell r="H67">
            <v>57</v>
          </cell>
          <cell r="I67" t="str">
            <v/>
          </cell>
          <cell r="J67" t="str">
            <v xml:space="preserve"> </v>
          </cell>
          <cell r="K67" t="str">
            <v xml:space="preserve"> </v>
          </cell>
          <cell r="L67" t="str">
            <v xml:space="preserve"> </v>
          </cell>
          <cell r="M67">
            <v>9999</v>
          </cell>
          <cell r="N67">
            <v>0</v>
          </cell>
          <cell r="O67" t="str">
            <v/>
          </cell>
          <cell r="P67" t="str">
            <v xml:space="preserve"> </v>
          </cell>
          <cell r="Q67" t="str">
            <v xml:space="preserve"> </v>
          </cell>
          <cell r="R67" t="str">
            <v xml:space="preserve"> </v>
          </cell>
          <cell r="S67">
            <v>9999</v>
          </cell>
          <cell r="T67">
            <v>0</v>
          </cell>
          <cell r="U67" t="str">
            <v/>
          </cell>
          <cell r="V67" t="str">
            <v xml:space="preserve"> </v>
          </cell>
          <cell r="W67" t="str">
            <v xml:space="preserve"> </v>
          </cell>
          <cell r="X67" t="str">
            <v xml:space="preserve"> </v>
          </cell>
          <cell r="Y67">
            <v>9999</v>
          </cell>
          <cell r="Z67">
            <v>0</v>
          </cell>
          <cell r="AA67" t="str">
            <v/>
          </cell>
          <cell r="AB67" t="str">
            <v xml:space="preserve"> </v>
          </cell>
          <cell r="AC67" t="str">
            <v xml:space="preserve"> </v>
          </cell>
          <cell r="AD67" t="str">
            <v xml:space="preserve"> </v>
          </cell>
          <cell r="AL67" t="str">
            <v/>
          </cell>
          <cell r="AM67">
            <v>0</v>
          </cell>
          <cell r="AN67">
            <v>0</v>
          </cell>
          <cell r="AO67">
            <v>0</v>
          </cell>
          <cell r="AP67">
            <v>0</v>
          </cell>
          <cell r="AQ67">
            <v>0</v>
          </cell>
          <cell r="AR67">
            <v>0</v>
          </cell>
          <cell r="AT67">
            <v>0</v>
          </cell>
          <cell r="AU67">
            <v>0</v>
          </cell>
          <cell r="BF67">
            <v>57</v>
          </cell>
        </row>
        <row r="68">
          <cell r="H68">
            <v>58</v>
          </cell>
          <cell r="I68" t="str">
            <v/>
          </cell>
          <cell r="J68" t="str">
            <v xml:space="preserve"> </v>
          </cell>
          <cell r="K68" t="str">
            <v xml:space="preserve"> </v>
          </cell>
          <cell r="L68" t="str">
            <v xml:space="preserve"> </v>
          </cell>
          <cell r="M68">
            <v>9999</v>
          </cell>
          <cell r="N68">
            <v>0</v>
          </cell>
          <cell r="O68" t="str">
            <v/>
          </cell>
          <cell r="P68" t="str">
            <v xml:space="preserve"> </v>
          </cell>
          <cell r="Q68" t="str">
            <v xml:space="preserve"> </v>
          </cell>
          <cell r="R68" t="str">
            <v xml:space="preserve"> </v>
          </cell>
          <cell r="S68">
            <v>9999</v>
          </cell>
          <cell r="T68">
            <v>0</v>
          </cell>
          <cell r="U68" t="str">
            <v/>
          </cell>
          <cell r="V68" t="str">
            <v xml:space="preserve"> </v>
          </cell>
          <cell r="W68" t="str">
            <v xml:space="preserve"> </v>
          </cell>
          <cell r="X68" t="str">
            <v xml:space="preserve"> </v>
          </cell>
          <cell r="Y68">
            <v>9999</v>
          </cell>
          <cell r="Z68">
            <v>0</v>
          </cell>
          <cell r="AA68" t="str">
            <v/>
          </cell>
          <cell r="AB68" t="str">
            <v xml:space="preserve"> </v>
          </cell>
          <cell r="AC68" t="str">
            <v xml:space="preserve"> </v>
          </cell>
          <cell r="AD68" t="str">
            <v xml:space="preserve"> </v>
          </cell>
          <cell r="AL68" t="str">
            <v/>
          </cell>
          <cell r="AM68">
            <v>0</v>
          </cell>
          <cell r="AN68">
            <v>0</v>
          </cell>
          <cell r="AO68">
            <v>0</v>
          </cell>
          <cell r="AP68">
            <v>0</v>
          </cell>
          <cell r="AQ68">
            <v>0</v>
          </cell>
          <cell r="AR68">
            <v>0</v>
          </cell>
          <cell r="AT68">
            <v>0</v>
          </cell>
          <cell r="AU68">
            <v>0</v>
          </cell>
          <cell r="BF68">
            <v>58</v>
          </cell>
        </row>
        <row r="69">
          <cell r="H69">
            <v>59</v>
          </cell>
          <cell r="I69" t="str">
            <v/>
          </cell>
          <cell r="J69" t="str">
            <v xml:space="preserve"> </v>
          </cell>
          <cell r="K69" t="str">
            <v xml:space="preserve"> </v>
          </cell>
          <cell r="L69" t="str">
            <v xml:space="preserve"> </v>
          </cell>
          <cell r="M69">
            <v>9999</v>
          </cell>
          <cell r="N69">
            <v>0</v>
          </cell>
          <cell r="O69" t="str">
            <v/>
          </cell>
          <cell r="P69" t="str">
            <v xml:space="preserve"> </v>
          </cell>
          <cell r="Q69" t="str">
            <v xml:space="preserve"> </v>
          </cell>
          <cell r="R69" t="str">
            <v xml:space="preserve"> </v>
          </cell>
          <cell r="S69">
            <v>9999</v>
          </cell>
          <cell r="T69">
            <v>0</v>
          </cell>
          <cell r="U69" t="str">
            <v/>
          </cell>
          <cell r="V69" t="str">
            <v xml:space="preserve"> </v>
          </cell>
          <cell r="W69" t="str">
            <v xml:space="preserve"> </v>
          </cell>
          <cell r="X69" t="str">
            <v xml:space="preserve"> </v>
          </cell>
          <cell r="Y69">
            <v>9999</v>
          </cell>
          <cell r="Z69">
            <v>0</v>
          </cell>
          <cell r="AA69" t="str">
            <v/>
          </cell>
          <cell r="AB69" t="str">
            <v xml:space="preserve"> </v>
          </cell>
          <cell r="AC69" t="str">
            <v xml:space="preserve"> </v>
          </cell>
          <cell r="AD69" t="str">
            <v xml:space="preserve"> </v>
          </cell>
          <cell r="AL69" t="str">
            <v/>
          </cell>
          <cell r="AM69">
            <v>0</v>
          </cell>
          <cell r="AN69">
            <v>0</v>
          </cell>
          <cell r="AO69">
            <v>0</v>
          </cell>
          <cell r="AP69">
            <v>0</v>
          </cell>
          <cell r="AQ69">
            <v>0</v>
          </cell>
          <cell r="AR69">
            <v>0</v>
          </cell>
          <cell r="AT69">
            <v>0</v>
          </cell>
          <cell r="AU69">
            <v>0</v>
          </cell>
          <cell r="BF69">
            <v>59</v>
          </cell>
        </row>
        <row r="70">
          <cell r="H70">
            <v>60</v>
          </cell>
          <cell r="I70" t="str">
            <v/>
          </cell>
          <cell r="J70" t="str">
            <v xml:space="preserve"> </v>
          </cell>
          <cell r="K70" t="str">
            <v xml:space="preserve"> </v>
          </cell>
          <cell r="L70" t="str">
            <v xml:space="preserve"> </v>
          </cell>
          <cell r="M70">
            <v>9999</v>
          </cell>
          <cell r="N70">
            <v>0</v>
          </cell>
          <cell r="O70" t="str">
            <v/>
          </cell>
          <cell r="P70" t="str">
            <v xml:space="preserve"> </v>
          </cell>
          <cell r="Q70" t="str">
            <v xml:space="preserve"> </v>
          </cell>
          <cell r="R70" t="str">
            <v xml:space="preserve"> </v>
          </cell>
          <cell r="S70">
            <v>9999</v>
          </cell>
          <cell r="T70">
            <v>0</v>
          </cell>
          <cell r="U70" t="str">
            <v/>
          </cell>
          <cell r="V70" t="str">
            <v xml:space="preserve"> </v>
          </cell>
          <cell r="W70" t="str">
            <v xml:space="preserve"> </v>
          </cell>
          <cell r="X70" t="str">
            <v xml:space="preserve"> </v>
          </cell>
          <cell r="Y70">
            <v>9999</v>
          </cell>
          <cell r="Z70">
            <v>0</v>
          </cell>
          <cell r="AA70" t="str">
            <v/>
          </cell>
          <cell r="AB70" t="str">
            <v xml:space="preserve"> </v>
          </cell>
          <cell r="AC70" t="str">
            <v xml:space="preserve"> </v>
          </cell>
          <cell r="AD70" t="str">
            <v xml:space="preserve"> </v>
          </cell>
          <cell r="AL70" t="str">
            <v/>
          </cell>
          <cell r="AM70">
            <v>0</v>
          </cell>
          <cell r="AN70">
            <v>0</v>
          </cell>
          <cell r="AO70">
            <v>0</v>
          </cell>
          <cell r="AP70">
            <v>0</v>
          </cell>
          <cell r="AQ70">
            <v>0</v>
          </cell>
          <cell r="AR70">
            <v>0</v>
          </cell>
          <cell r="AT70">
            <v>0</v>
          </cell>
          <cell r="AU70">
            <v>0</v>
          </cell>
          <cell r="BF70">
            <v>60</v>
          </cell>
        </row>
        <row r="71">
          <cell r="H71">
            <v>61</v>
          </cell>
          <cell r="I71" t="str">
            <v/>
          </cell>
          <cell r="J71" t="str">
            <v xml:space="preserve"> </v>
          </cell>
          <cell r="K71" t="str">
            <v xml:space="preserve"> </v>
          </cell>
          <cell r="L71" t="str">
            <v xml:space="preserve"> </v>
          </cell>
          <cell r="M71">
            <v>9999</v>
          </cell>
          <cell r="N71">
            <v>0</v>
          </cell>
          <cell r="O71" t="str">
            <v/>
          </cell>
          <cell r="P71" t="str">
            <v xml:space="preserve"> </v>
          </cell>
          <cell r="Q71" t="str">
            <v xml:space="preserve"> </v>
          </cell>
          <cell r="R71" t="str">
            <v xml:space="preserve"> </v>
          </cell>
          <cell r="S71">
            <v>9999</v>
          </cell>
          <cell r="T71">
            <v>0</v>
          </cell>
          <cell r="U71" t="str">
            <v/>
          </cell>
          <cell r="V71" t="str">
            <v xml:space="preserve"> </v>
          </cell>
          <cell r="W71" t="str">
            <v xml:space="preserve"> </v>
          </cell>
          <cell r="X71" t="str">
            <v xml:space="preserve"> </v>
          </cell>
          <cell r="Y71">
            <v>9999</v>
          </cell>
          <cell r="Z71">
            <v>0</v>
          </cell>
          <cell r="AA71" t="str">
            <v/>
          </cell>
          <cell r="AB71" t="str">
            <v xml:space="preserve"> </v>
          </cell>
          <cell r="AC71" t="str">
            <v xml:space="preserve"> </v>
          </cell>
          <cell r="AD71" t="str">
            <v xml:space="preserve"> </v>
          </cell>
          <cell r="AL71" t="str">
            <v/>
          </cell>
          <cell r="AM71">
            <v>0</v>
          </cell>
          <cell r="AN71">
            <v>0</v>
          </cell>
          <cell r="AO71">
            <v>0</v>
          </cell>
          <cell r="AP71">
            <v>0</v>
          </cell>
          <cell r="AQ71">
            <v>0</v>
          </cell>
          <cell r="AR71">
            <v>0</v>
          </cell>
          <cell r="AT71">
            <v>0</v>
          </cell>
          <cell r="AU71">
            <v>0</v>
          </cell>
          <cell r="BF71">
            <v>61</v>
          </cell>
        </row>
        <row r="72">
          <cell r="H72">
            <v>62</v>
          </cell>
          <cell r="I72" t="str">
            <v/>
          </cell>
          <cell r="J72" t="str">
            <v xml:space="preserve"> </v>
          </cell>
          <cell r="K72" t="str">
            <v xml:space="preserve"> </v>
          </cell>
          <cell r="L72" t="str">
            <v xml:space="preserve"> </v>
          </cell>
          <cell r="M72">
            <v>9999</v>
          </cell>
          <cell r="N72">
            <v>0</v>
          </cell>
          <cell r="O72" t="str">
            <v/>
          </cell>
          <cell r="P72" t="str">
            <v xml:space="preserve"> </v>
          </cell>
          <cell r="Q72" t="str">
            <v xml:space="preserve"> </v>
          </cell>
          <cell r="R72" t="str">
            <v xml:space="preserve"> </v>
          </cell>
          <cell r="S72">
            <v>9999</v>
          </cell>
          <cell r="T72">
            <v>0</v>
          </cell>
          <cell r="U72" t="str">
            <v/>
          </cell>
          <cell r="V72" t="str">
            <v xml:space="preserve"> </v>
          </cell>
          <cell r="W72" t="str">
            <v xml:space="preserve"> </v>
          </cell>
          <cell r="X72" t="str">
            <v xml:space="preserve"> </v>
          </cell>
          <cell r="Y72">
            <v>9999</v>
          </cell>
          <cell r="Z72">
            <v>0</v>
          </cell>
          <cell r="AA72" t="str">
            <v/>
          </cell>
          <cell r="AB72" t="str">
            <v xml:space="preserve"> </v>
          </cell>
          <cell r="AC72" t="str">
            <v xml:space="preserve"> </v>
          </cell>
          <cell r="AD72" t="str">
            <v xml:space="preserve"> </v>
          </cell>
          <cell r="AL72" t="str">
            <v/>
          </cell>
          <cell r="AM72">
            <v>0</v>
          </cell>
          <cell r="AN72">
            <v>0</v>
          </cell>
          <cell r="AO72">
            <v>0</v>
          </cell>
          <cell r="AP72">
            <v>0</v>
          </cell>
          <cell r="AQ72">
            <v>0</v>
          </cell>
          <cell r="AR72">
            <v>0</v>
          </cell>
          <cell r="AT72">
            <v>0</v>
          </cell>
          <cell r="AU72">
            <v>0</v>
          </cell>
          <cell r="BF72">
            <v>62</v>
          </cell>
        </row>
        <row r="73">
          <cell r="H73">
            <v>63</v>
          </cell>
          <cell r="I73" t="str">
            <v/>
          </cell>
          <cell r="J73" t="str">
            <v xml:space="preserve"> </v>
          </cell>
          <cell r="K73" t="str">
            <v xml:space="preserve"> </v>
          </cell>
          <cell r="L73" t="str">
            <v xml:space="preserve"> </v>
          </cell>
          <cell r="M73">
            <v>9999</v>
          </cell>
          <cell r="N73">
            <v>0</v>
          </cell>
          <cell r="O73" t="str">
            <v/>
          </cell>
          <cell r="P73" t="str">
            <v xml:space="preserve"> </v>
          </cell>
          <cell r="Q73" t="str">
            <v xml:space="preserve"> </v>
          </cell>
          <cell r="R73" t="str">
            <v xml:space="preserve"> </v>
          </cell>
          <cell r="S73">
            <v>9999</v>
          </cell>
          <cell r="T73">
            <v>0</v>
          </cell>
          <cell r="U73" t="str">
            <v/>
          </cell>
          <cell r="V73" t="str">
            <v xml:space="preserve"> </v>
          </cell>
          <cell r="W73" t="str">
            <v xml:space="preserve"> </v>
          </cell>
          <cell r="X73" t="str">
            <v xml:space="preserve"> </v>
          </cell>
          <cell r="Y73">
            <v>9999</v>
          </cell>
          <cell r="Z73">
            <v>0</v>
          </cell>
          <cell r="AA73" t="str">
            <v/>
          </cell>
          <cell r="AB73" t="str">
            <v xml:space="preserve"> </v>
          </cell>
          <cell r="AC73" t="str">
            <v xml:space="preserve"> </v>
          </cell>
          <cell r="AD73" t="str">
            <v xml:space="preserve"> </v>
          </cell>
          <cell r="AL73" t="str">
            <v/>
          </cell>
          <cell r="AM73">
            <v>0</v>
          </cell>
          <cell r="AN73">
            <v>0</v>
          </cell>
          <cell r="AO73">
            <v>0</v>
          </cell>
          <cell r="AP73">
            <v>0</v>
          </cell>
          <cell r="AQ73">
            <v>0</v>
          </cell>
          <cell r="AR73">
            <v>0</v>
          </cell>
          <cell r="AT73">
            <v>0</v>
          </cell>
          <cell r="AU73">
            <v>0</v>
          </cell>
          <cell r="BF73">
            <v>63</v>
          </cell>
        </row>
        <row r="74">
          <cell r="H74">
            <v>64</v>
          </cell>
          <cell r="I74" t="str">
            <v/>
          </cell>
          <cell r="J74" t="str">
            <v xml:space="preserve"> </v>
          </cell>
          <cell r="K74" t="str">
            <v xml:space="preserve"> </v>
          </cell>
          <cell r="L74" t="str">
            <v xml:space="preserve"> </v>
          </cell>
          <cell r="M74">
            <v>9999</v>
          </cell>
          <cell r="N74">
            <v>0</v>
          </cell>
          <cell r="O74" t="str">
            <v/>
          </cell>
          <cell r="P74" t="str">
            <v xml:space="preserve"> </v>
          </cell>
          <cell r="Q74" t="str">
            <v xml:space="preserve"> </v>
          </cell>
          <cell r="R74" t="str">
            <v xml:space="preserve"> </v>
          </cell>
          <cell r="S74">
            <v>9999</v>
          </cell>
          <cell r="T74">
            <v>0</v>
          </cell>
          <cell r="U74" t="str">
            <v/>
          </cell>
          <cell r="V74" t="str">
            <v xml:space="preserve"> </v>
          </cell>
          <cell r="W74" t="str">
            <v xml:space="preserve"> </v>
          </cell>
          <cell r="X74" t="str">
            <v xml:space="preserve"> </v>
          </cell>
          <cell r="Y74">
            <v>9999</v>
          </cell>
          <cell r="Z74">
            <v>0</v>
          </cell>
          <cell r="AA74" t="str">
            <v/>
          </cell>
          <cell r="AB74" t="str">
            <v xml:space="preserve"> </v>
          </cell>
          <cell r="AC74" t="str">
            <v xml:space="preserve"> </v>
          </cell>
          <cell r="AD74" t="str">
            <v xml:space="preserve"> </v>
          </cell>
          <cell r="AL74" t="str">
            <v/>
          </cell>
          <cell r="AM74">
            <v>0</v>
          </cell>
          <cell r="AN74">
            <v>0</v>
          </cell>
          <cell r="AO74">
            <v>0</v>
          </cell>
          <cell r="AP74">
            <v>0</v>
          </cell>
          <cell r="AQ74">
            <v>0</v>
          </cell>
          <cell r="AR74">
            <v>0</v>
          </cell>
          <cell r="AT74">
            <v>0</v>
          </cell>
          <cell r="AU74">
            <v>0</v>
          </cell>
          <cell r="BF74">
            <v>64</v>
          </cell>
        </row>
        <row r="75">
          <cell r="H75">
            <v>65</v>
          </cell>
          <cell r="I75" t="str">
            <v/>
          </cell>
          <cell r="J75" t="str">
            <v xml:space="preserve"> </v>
          </cell>
          <cell r="K75" t="str">
            <v xml:space="preserve"> </v>
          </cell>
          <cell r="L75" t="str">
            <v xml:space="preserve"> </v>
          </cell>
          <cell r="M75">
            <v>9999</v>
          </cell>
          <cell r="N75">
            <v>0</v>
          </cell>
          <cell r="O75" t="str">
            <v/>
          </cell>
          <cell r="P75" t="str">
            <v xml:space="preserve"> </v>
          </cell>
          <cell r="Q75" t="str">
            <v xml:space="preserve"> </v>
          </cell>
          <cell r="R75" t="str">
            <v xml:space="preserve"> </v>
          </cell>
          <cell r="S75">
            <v>9999</v>
          </cell>
          <cell r="T75">
            <v>0</v>
          </cell>
          <cell r="U75" t="str">
            <v/>
          </cell>
          <cell r="V75" t="str">
            <v xml:space="preserve"> </v>
          </cell>
          <cell r="W75" t="str">
            <v xml:space="preserve"> </v>
          </cell>
          <cell r="X75" t="str">
            <v xml:space="preserve"> </v>
          </cell>
          <cell r="Y75">
            <v>9999</v>
          </cell>
          <cell r="Z75">
            <v>0</v>
          </cell>
          <cell r="AA75" t="str">
            <v/>
          </cell>
          <cell r="AB75" t="str">
            <v xml:space="preserve"> </v>
          </cell>
          <cell r="AC75" t="str">
            <v xml:space="preserve"> </v>
          </cell>
          <cell r="AD75" t="str">
            <v xml:space="preserve"> </v>
          </cell>
          <cell r="AL75" t="str">
            <v/>
          </cell>
          <cell r="AM75">
            <v>0</v>
          </cell>
          <cell r="AN75">
            <v>0</v>
          </cell>
          <cell r="AO75">
            <v>0</v>
          </cell>
          <cell r="AP75">
            <v>0</v>
          </cell>
          <cell r="AQ75">
            <v>0</v>
          </cell>
          <cell r="AR75">
            <v>0</v>
          </cell>
          <cell r="AT75">
            <v>0</v>
          </cell>
          <cell r="AU75">
            <v>0</v>
          </cell>
          <cell r="BF75">
            <v>65</v>
          </cell>
        </row>
        <row r="76">
          <cell r="H76">
            <v>66</v>
          </cell>
          <cell r="I76" t="str">
            <v/>
          </cell>
          <cell r="J76" t="str">
            <v xml:space="preserve"> </v>
          </cell>
          <cell r="K76" t="str">
            <v xml:space="preserve"> </v>
          </cell>
          <cell r="L76" t="str">
            <v xml:space="preserve"> </v>
          </cell>
          <cell r="M76">
            <v>9999</v>
          </cell>
          <cell r="N76">
            <v>0</v>
          </cell>
          <cell r="O76" t="str">
            <v/>
          </cell>
          <cell r="P76" t="str">
            <v xml:space="preserve"> </v>
          </cell>
          <cell r="Q76" t="str">
            <v xml:space="preserve"> </v>
          </cell>
          <cell r="R76" t="str">
            <v xml:space="preserve"> </v>
          </cell>
          <cell r="S76">
            <v>9999</v>
          </cell>
          <cell r="T76">
            <v>0</v>
          </cell>
          <cell r="U76" t="str">
            <v/>
          </cell>
          <cell r="V76" t="str">
            <v xml:space="preserve"> </v>
          </cell>
          <cell r="W76" t="str">
            <v xml:space="preserve"> </v>
          </cell>
          <cell r="X76" t="str">
            <v xml:space="preserve"> </v>
          </cell>
          <cell r="Y76">
            <v>9999</v>
          </cell>
          <cell r="Z76">
            <v>0</v>
          </cell>
          <cell r="AA76" t="str">
            <v/>
          </cell>
          <cell r="AB76" t="str">
            <v xml:space="preserve"> </v>
          </cell>
          <cell r="AC76" t="str">
            <v xml:space="preserve"> </v>
          </cell>
          <cell r="AD76" t="str">
            <v xml:space="preserve"> </v>
          </cell>
          <cell r="AL76" t="str">
            <v/>
          </cell>
          <cell r="AM76">
            <v>0</v>
          </cell>
          <cell r="AN76">
            <v>0</v>
          </cell>
          <cell r="AO76">
            <v>0</v>
          </cell>
          <cell r="AP76">
            <v>0</v>
          </cell>
          <cell r="AQ76">
            <v>0</v>
          </cell>
          <cell r="AR76">
            <v>0</v>
          </cell>
          <cell r="AT76">
            <v>0</v>
          </cell>
          <cell r="AU76">
            <v>0</v>
          </cell>
          <cell r="BF76">
            <v>66</v>
          </cell>
        </row>
        <row r="77">
          <cell r="H77">
            <v>67</v>
          </cell>
          <cell r="I77" t="str">
            <v/>
          </cell>
          <cell r="J77" t="str">
            <v xml:space="preserve"> </v>
          </cell>
          <cell r="K77" t="str">
            <v xml:space="preserve"> </v>
          </cell>
          <cell r="L77" t="str">
            <v xml:space="preserve"> </v>
          </cell>
          <cell r="M77">
            <v>9999</v>
          </cell>
          <cell r="N77">
            <v>0</v>
          </cell>
          <cell r="O77" t="str">
            <v/>
          </cell>
          <cell r="P77" t="str">
            <v xml:space="preserve"> </v>
          </cell>
          <cell r="Q77" t="str">
            <v xml:space="preserve"> </v>
          </cell>
          <cell r="R77" t="str">
            <v xml:space="preserve"> </v>
          </cell>
          <cell r="S77">
            <v>9999</v>
          </cell>
          <cell r="T77">
            <v>0</v>
          </cell>
          <cell r="U77" t="str">
            <v/>
          </cell>
          <cell r="V77" t="str">
            <v xml:space="preserve"> </v>
          </cell>
          <cell r="W77" t="str">
            <v xml:space="preserve"> </v>
          </cell>
          <cell r="X77" t="str">
            <v xml:space="preserve"> </v>
          </cell>
          <cell r="Y77">
            <v>9999</v>
          </cell>
          <cell r="Z77">
            <v>0</v>
          </cell>
          <cell r="AA77" t="str">
            <v/>
          </cell>
          <cell r="AB77" t="str">
            <v xml:space="preserve"> </v>
          </cell>
          <cell r="AC77" t="str">
            <v xml:space="preserve"> </v>
          </cell>
          <cell r="AD77" t="str">
            <v xml:space="preserve"> </v>
          </cell>
          <cell r="AL77" t="str">
            <v/>
          </cell>
          <cell r="AM77">
            <v>0</v>
          </cell>
          <cell r="AN77">
            <v>0</v>
          </cell>
          <cell r="AO77">
            <v>0</v>
          </cell>
          <cell r="AP77">
            <v>0</v>
          </cell>
          <cell r="AQ77">
            <v>0</v>
          </cell>
          <cell r="AR77">
            <v>0</v>
          </cell>
          <cell r="AT77">
            <v>0</v>
          </cell>
          <cell r="AU77">
            <v>0</v>
          </cell>
          <cell r="BF77">
            <v>67</v>
          </cell>
        </row>
        <row r="78">
          <cell r="H78">
            <v>68</v>
          </cell>
          <cell r="I78" t="str">
            <v/>
          </cell>
          <cell r="J78" t="str">
            <v xml:space="preserve"> </v>
          </cell>
          <cell r="K78" t="str">
            <v xml:space="preserve"> </v>
          </cell>
          <cell r="L78" t="str">
            <v xml:space="preserve"> </v>
          </cell>
          <cell r="M78">
            <v>9999</v>
          </cell>
          <cell r="N78">
            <v>0</v>
          </cell>
          <cell r="O78" t="str">
            <v/>
          </cell>
          <cell r="P78" t="str">
            <v xml:space="preserve"> </v>
          </cell>
          <cell r="Q78" t="str">
            <v xml:space="preserve"> </v>
          </cell>
          <cell r="R78" t="str">
            <v xml:space="preserve"> </v>
          </cell>
          <cell r="S78">
            <v>9999</v>
          </cell>
          <cell r="T78">
            <v>0</v>
          </cell>
          <cell r="U78" t="str">
            <v/>
          </cell>
          <cell r="V78" t="str">
            <v xml:space="preserve"> </v>
          </cell>
          <cell r="W78" t="str">
            <v xml:space="preserve"> </v>
          </cell>
          <cell r="X78" t="str">
            <v xml:space="preserve"> </v>
          </cell>
          <cell r="Y78">
            <v>9999</v>
          </cell>
          <cell r="Z78">
            <v>0</v>
          </cell>
          <cell r="AA78" t="str">
            <v/>
          </cell>
          <cell r="AB78" t="str">
            <v xml:space="preserve"> </v>
          </cell>
          <cell r="AC78" t="str">
            <v xml:space="preserve"> </v>
          </cell>
          <cell r="AD78" t="str">
            <v xml:space="preserve"> </v>
          </cell>
          <cell r="AL78" t="str">
            <v/>
          </cell>
          <cell r="AM78">
            <v>0</v>
          </cell>
          <cell r="AN78">
            <v>0</v>
          </cell>
          <cell r="AO78">
            <v>0</v>
          </cell>
          <cell r="AP78">
            <v>0</v>
          </cell>
          <cell r="AQ78">
            <v>0</v>
          </cell>
          <cell r="AR78">
            <v>0</v>
          </cell>
          <cell r="AT78">
            <v>0</v>
          </cell>
          <cell r="AU78">
            <v>0</v>
          </cell>
          <cell r="BF78">
            <v>68</v>
          </cell>
        </row>
        <row r="79">
          <cell r="H79">
            <v>69</v>
          </cell>
          <cell r="I79" t="str">
            <v/>
          </cell>
          <cell r="J79" t="str">
            <v xml:space="preserve"> </v>
          </cell>
          <cell r="K79" t="str">
            <v xml:space="preserve"> </v>
          </cell>
          <cell r="L79" t="str">
            <v xml:space="preserve"> </v>
          </cell>
          <cell r="M79">
            <v>9999</v>
          </cell>
          <cell r="N79">
            <v>0</v>
          </cell>
          <cell r="O79" t="str">
            <v/>
          </cell>
          <cell r="P79" t="str">
            <v xml:space="preserve"> </v>
          </cell>
          <cell r="Q79" t="str">
            <v xml:space="preserve"> </v>
          </cell>
          <cell r="R79" t="str">
            <v xml:space="preserve"> </v>
          </cell>
          <cell r="S79">
            <v>9999</v>
          </cell>
          <cell r="T79">
            <v>0</v>
          </cell>
          <cell r="U79" t="str">
            <v/>
          </cell>
          <cell r="V79" t="str">
            <v xml:space="preserve"> </v>
          </cell>
          <cell r="W79" t="str">
            <v xml:space="preserve"> </v>
          </cell>
          <cell r="X79" t="str">
            <v xml:space="preserve"> </v>
          </cell>
          <cell r="Y79">
            <v>9999</v>
          </cell>
          <cell r="Z79">
            <v>0</v>
          </cell>
          <cell r="AA79" t="str">
            <v/>
          </cell>
          <cell r="AB79" t="str">
            <v xml:space="preserve"> </v>
          </cell>
          <cell r="AC79" t="str">
            <v xml:space="preserve"> </v>
          </cell>
          <cell r="AD79" t="str">
            <v xml:space="preserve"> </v>
          </cell>
          <cell r="AL79" t="str">
            <v/>
          </cell>
          <cell r="AM79">
            <v>0</v>
          </cell>
          <cell r="AN79">
            <v>0</v>
          </cell>
          <cell r="AO79">
            <v>0</v>
          </cell>
          <cell r="AP79">
            <v>0</v>
          </cell>
          <cell r="AQ79">
            <v>0</v>
          </cell>
          <cell r="AR79">
            <v>0</v>
          </cell>
          <cell r="AT79">
            <v>0</v>
          </cell>
          <cell r="AU79">
            <v>0</v>
          </cell>
          <cell r="BF79">
            <v>69</v>
          </cell>
        </row>
        <row r="80">
          <cell r="H80">
            <v>70</v>
          </cell>
          <cell r="I80" t="str">
            <v/>
          </cell>
          <cell r="J80" t="str">
            <v xml:space="preserve"> </v>
          </cell>
          <cell r="K80" t="str">
            <v xml:space="preserve"> </v>
          </cell>
          <cell r="L80" t="str">
            <v xml:space="preserve"> </v>
          </cell>
          <cell r="M80">
            <v>9999</v>
          </cell>
          <cell r="N80">
            <v>0</v>
          </cell>
          <cell r="O80" t="str">
            <v/>
          </cell>
          <cell r="P80" t="str">
            <v xml:space="preserve"> </v>
          </cell>
          <cell r="Q80" t="str">
            <v xml:space="preserve"> </v>
          </cell>
          <cell r="R80" t="str">
            <v xml:space="preserve"> </v>
          </cell>
          <cell r="S80">
            <v>9999</v>
          </cell>
          <cell r="T80">
            <v>0</v>
          </cell>
          <cell r="U80" t="str">
            <v/>
          </cell>
          <cell r="V80" t="str">
            <v xml:space="preserve"> </v>
          </cell>
          <cell r="W80" t="str">
            <v xml:space="preserve"> </v>
          </cell>
          <cell r="X80" t="str">
            <v xml:space="preserve"> </v>
          </cell>
          <cell r="Y80">
            <v>9999</v>
          </cell>
          <cell r="Z80">
            <v>0</v>
          </cell>
          <cell r="AA80" t="str">
            <v/>
          </cell>
          <cell r="AB80" t="str">
            <v xml:space="preserve"> </v>
          </cell>
          <cell r="AC80" t="str">
            <v xml:space="preserve"> </v>
          </cell>
          <cell r="AD80" t="str">
            <v xml:space="preserve"> </v>
          </cell>
          <cell r="AL80" t="str">
            <v/>
          </cell>
          <cell r="AM80">
            <v>0</v>
          </cell>
          <cell r="AN80">
            <v>0</v>
          </cell>
          <cell r="AO80">
            <v>0</v>
          </cell>
          <cell r="AP80">
            <v>0</v>
          </cell>
          <cell r="AQ80">
            <v>0</v>
          </cell>
          <cell r="AR80">
            <v>0</v>
          </cell>
          <cell r="AT80">
            <v>0</v>
          </cell>
          <cell r="AU80">
            <v>0</v>
          </cell>
          <cell r="BF80">
            <v>70</v>
          </cell>
        </row>
        <row r="81">
          <cell r="H81">
            <v>71</v>
          </cell>
          <cell r="I81" t="str">
            <v/>
          </cell>
          <cell r="J81" t="str">
            <v xml:space="preserve"> </v>
          </cell>
          <cell r="K81" t="str">
            <v xml:space="preserve"> </v>
          </cell>
          <cell r="L81" t="str">
            <v xml:space="preserve"> </v>
          </cell>
          <cell r="M81">
            <v>9999</v>
          </cell>
          <cell r="N81">
            <v>0</v>
          </cell>
          <cell r="O81" t="str">
            <v/>
          </cell>
          <cell r="P81" t="str">
            <v xml:space="preserve"> </v>
          </cell>
          <cell r="Q81" t="str">
            <v xml:space="preserve"> </v>
          </cell>
          <cell r="R81" t="str">
            <v xml:space="preserve"> </v>
          </cell>
          <cell r="S81">
            <v>9999</v>
          </cell>
          <cell r="T81">
            <v>0</v>
          </cell>
          <cell r="U81" t="str">
            <v/>
          </cell>
          <cell r="V81" t="str">
            <v xml:space="preserve"> </v>
          </cell>
          <cell r="W81" t="str">
            <v xml:space="preserve"> </v>
          </cell>
          <cell r="X81" t="str">
            <v xml:space="preserve"> </v>
          </cell>
          <cell r="Y81">
            <v>9999</v>
          </cell>
          <cell r="Z81">
            <v>0</v>
          </cell>
          <cell r="AA81" t="str">
            <v/>
          </cell>
          <cell r="AB81" t="str">
            <v xml:space="preserve"> </v>
          </cell>
          <cell r="AC81" t="str">
            <v xml:space="preserve"> </v>
          </cell>
          <cell r="AD81" t="str">
            <v xml:space="preserve"> </v>
          </cell>
          <cell r="AL81" t="str">
            <v/>
          </cell>
          <cell r="AM81">
            <v>0</v>
          </cell>
          <cell r="AN81">
            <v>0</v>
          </cell>
          <cell r="AO81">
            <v>0</v>
          </cell>
          <cell r="AP81">
            <v>0</v>
          </cell>
          <cell r="AQ81">
            <v>0</v>
          </cell>
          <cell r="AR81">
            <v>0</v>
          </cell>
          <cell r="AT81">
            <v>0</v>
          </cell>
          <cell r="AU81">
            <v>0</v>
          </cell>
          <cell r="BF81">
            <v>71</v>
          </cell>
        </row>
        <row r="82">
          <cell r="H82">
            <v>72</v>
          </cell>
          <cell r="I82" t="str">
            <v/>
          </cell>
          <cell r="J82" t="str">
            <v xml:space="preserve"> </v>
          </cell>
          <cell r="K82" t="str">
            <v xml:space="preserve"> </v>
          </cell>
          <cell r="L82" t="str">
            <v xml:space="preserve"> </v>
          </cell>
          <cell r="M82">
            <v>9999</v>
          </cell>
          <cell r="N82">
            <v>0</v>
          </cell>
          <cell r="O82" t="str">
            <v/>
          </cell>
          <cell r="P82" t="str">
            <v xml:space="preserve"> </v>
          </cell>
          <cell r="Q82" t="str">
            <v xml:space="preserve"> </v>
          </cell>
          <cell r="R82" t="str">
            <v xml:space="preserve"> </v>
          </cell>
          <cell r="S82">
            <v>9999</v>
          </cell>
          <cell r="T82">
            <v>0</v>
          </cell>
          <cell r="U82" t="str">
            <v/>
          </cell>
          <cell r="V82" t="str">
            <v xml:space="preserve"> </v>
          </cell>
          <cell r="W82" t="str">
            <v xml:space="preserve"> </v>
          </cell>
          <cell r="X82" t="str">
            <v xml:space="preserve"> </v>
          </cell>
          <cell r="Y82">
            <v>9999</v>
          </cell>
          <cell r="Z82">
            <v>0</v>
          </cell>
          <cell r="AA82" t="str">
            <v/>
          </cell>
          <cell r="AB82" t="str">
            <v xml:space="preserve"> </v>
          </cell>
          <cell r="AC82" t="str">
            <v xml:space="preserve"> </v>
          </cell>
          <cell r="AD82" t="str">
            <v xml:space="preserve"> </v>
          </cell>
          <cell r="AL82" t="str">
            <v/>
          </cell>
          <cell r="AM82">
            <v>0</v>
          </cell>
          <cell r="AN82">
            <v>0</v>
          </cell>
          <cell r="AO82">
            <v>0</v>
          </cell>
          <cell r="AP82">
            <v>0</v>
          </cell>
          <cell r="AQ82">
            <v>0</v>
          </cell>
          <cell r="AR82">
            <v>0</v>
          </cell>
          <cell r="AT82">
            <v>0</v>
          </cell>
          <cell r="AU82">
            <v>0</v>
          </cell>
          <cell r="BF82">
            <v>72</v>
          </cell>
        </row>
        <row r="83">
          <cell r="H83">
            <v>73</v>
          </cell>
          <cell r="I83" t="str">
            <v/>
          </cell>
          <cell r="J83" t="str">
            <v xml:space="preserve"> </v>
          </cell>
          <cell r="K83" t="str">
            <v xml:space="preserve"> </v>
          </cell>
          <cell r="L83" t="str">
            <v xml:space="preserve"> </v>
          </cell>
          <cell r="M83">
            <v>9999</v>
          </cell>
          <cell r="N83">
            <v>0</v>
          </cell>
          <cell r="O83" t="str">
            <v/>
          </cell>
          <cell r="P83" t="str">
            <v xml:space="preserve"> </v>
          </cell>
          <cell r="Q83" t="str">
            <v xml:space="preserve"> </v>
          </cell>
          <cell r="R83" t="str">
            <v xml:space="preserve"> </v>
          </cell>
          <cell r="S83">
            <v>9999</v>
          </cell>
          <cell r="T83">
            <v>0</v>
          </cell>
          <cell r="U83" t="str">
            <v/>
          </cell>
          <cell r="V83" t="str">
            <v xml:space="preserve"> </v>
          </cell>
          <cell r="W83" t="str">
            <v xml:space="preserve"> </v>
          </cell>
          <cell r="X83" t="str">
            <v xml:space="preserve"> </v>
          </cell>
          <cell r="Y83">
            <v>9999</v>
          </cell>
          <cell r="Z83">
            <v>0</v>
          </cell>
          <cell r="AA83" t="str">
            <v/>
          </cell>
          <cell r="AB83" t="str">
            <v xml:space="preserve"> </v>
          </cell>
          <cell r="AC83" t="str">
            <v xml:space="preserve"> </v>
          </cell>
          <cell r="AD83" t="str">
            <v xml:space="preserve"> </v>
          </cell>
          <cell r="AL83" t="str">
            <v/>
          </cell>
          <cell r="AM83">
            <v>0</v>
          </cell>
          <cell r="AN83">
            <v>0</v>
          </cell>
          <cell r="AO83">
            <v>0</v>
          </cell>
          <cell r="AP83">
            <v>0</v>
          </cell>
          <cell r="AQ83">
            <v>0</v>
          </cell>
          <cell r="AR83">
            <v>0</v>
          </cell>
          <cell r="AT83">
            <v>0</v>
          </cell>
          <cell r="AU83">
            <v>0</v>
          </cell>
          <cell r="BF83">
            <v>73</v>
          </cell>
        </row>
        <row r="84">
          <cell r="H84">
            <v>74</v>
          </cell>
          <cell r="I84" t="str">
            <v/>
          </cell>
          <cell r="J84" t="str">
            <v xml:space="preserve"> </v>
          </cell>
          <cell r="K84" t="str">
            <v xml:space="preserve"> </v>
          </cell>
          <cell r="L84" t="str">
            <v xml:space="preserve"> </v>
          </cell>
          <cell r="M84">
            <v>9999</v>
          </cell>
          <cell r="N84">
            <v>0</v>
          </cell>
          <cell r="O84" t="str">
            <v/>
          </cell>
          <cell r="P84" t="str">
            <v xml:space="preserve"> </v>
          </cell>
          <cell r="Q84" t="str">
            <v xml:space="preserve"> </v>
          </cell>
          <cell r="R84" t="str">
            <v xml:space="preserve"> </v>
          </cell>
          <cell r="S84">
            <v>9999</v>
          </cell>
          <cell r="T84">
            <v>0</v>
          </cell>
          <cell r="U84" t="str">
            <v/>
          </cell>
          <cell r="V84" t="str">
            <v xml:space="preserve"> </v>
          </cell>
          <cell r="W84" t="str">
            <v xml:space="preserve"> </v>
          </cell>
          <cell r="X84" t="str">
            <v xml:space="preserve"> </v>
          </cell>
          <cell r="Y84">
            <v>9999</v>
          </cell>
          <cell r="Z84">
            <v>0</v>
          </cell>
          <cell r="AA84" t="str">
            <v/>
          </cell>
          <cell r="AB84" t="str">
            <v xml:space="preserve"> </v>
          </cell>
          <cell r="AC84" t="str">
            <v xml:space="preserve"> </v>
          </cell>
          <cell r="AD84" t="str">
            <v xml:space="preserve"> </v>
          </cell>
          <cell r="AL84" t="str">
            <v/>
          </cell>
          <cell r="AM84">
            <v>0</v>
          </cell>
          <cell r="AN84">
            <v>0</v>
          </cell>
          <cell r="AO84">
            <v>0</v>
          </cell>
          <cell r="AP84">
            <v>0</v>
          </cell>
          <cell r="AQ84">
            <v>0</v>
          </cell>
          <cell r="AR84">
            <v>0</v>
          </cell>
          <cell r="AT84">
            <v>0</v>
          </cell>
          <cell r="AU84">
            <v>0</v>
          </cell>
          <cell r="BF84">
            <v>74</v>
          </cell>
        </row>
        <row r="85">
          <cell r="H85">
            <v>75</v>
          </cell>
          <cell r="I85" t="str">
            <v/>
          </cell>
          <cell r="J85" t="str">
            <v xml:space="preserve"> </v>
          </cell>
          <cell r="K85" t="str">
            <v xml:space="preserve"> </v>
          </cell>
          <cell r="L85" t="str">
            <v xml:space="preserve"> </v>
          </cell>
          <cell r="M85">
            <v>9999</v>
          </cell>
          <cell r="N85">
            <v>0</v>
          </cell>
          <cell r="O85" t="str">
            <v/>
          </cell>
          <cell r="P85" t="str">
            <v xml:space="preserve"> </v>
          </cell>
          <cell r="Q85" t="str">
            <v xml:space="preserve"> </v>
          </cell>
          <cell r="R85" t="str">
            <v xml:space="preserve"> </v>
          </cell>
          <cell r="S85">
            <v>9999</v>
          </cell>
          <cell r="T85">
            <v>0</v>
          </cell>
          <cell r="U85" t="str">
            <v/>
          </cell>
          <cell r="V85" t="str">
            <v xml:space="preserve"> </v>
          </cell>
          <cell r="W85" t="str">
            <v xml:space="preserve"> </v>
          </cell>
          <cell r="X85" t="str">
            <v xml:space="preserve"> </v>
          </cell>
          <cell r="Y85">
            <v>9999</v>
          </cell>
          <cell r="Z85">
            <v>0</v>
          </cell>
          <cell r="AA85" t="str">
            <v/>
          </cell>
          <cell r="AB85" t="str">
            <v xml:space="preserve"> </v>
          </cell>
          <cell r="AC85" t="str">
            <v xml:space="preserve"> </v>
          </cell>
          <cell r="AD85" t="str">
            <v xml:space="preserve"> </v>
          </cell>
          <cell r="AL85" t="str">
            <v/>
          </cell>
          <cell r="AM85">
            <v>0</v>
          </cell>
          <cell r="AN85">
            <v>0</v>
          </cell>
          <cell r="AO85">
            <v>0</v>
          </cell>
          <cell r="AP85">
            <v>0</v>
          </cell>
          <cell r="AQ85">
            <v>0</v>
          </cell>
          <cell r="AR85">
            <v>0</v>
          </cell>
          <cell r="AT85">
            <v>0</v>
          </cell>
          <cell r="AU85">
            <v>0</v>
          </cell>
          <cell r="BF85">
            <v>75</v>
          </cell>
        </row>
        <row r="86">
          <cell r="H86">
            <v>76</v>
          </cell>
          <cell r="I86" t="str">
            <v/>
          </cell>
          <cell r="J86" t="str">
            <v xml:space="preserve"> </v>
          </cell>
          <cell r="K86" t="str">
            <v xml:space="preserve"> </v>
          </cell>
          <cell r="L86" t="str">
            <v xml:space="preserve"> </v>
          </cell>
          <cell r="M86">
            <v>9999</v>
          </cell>
          <cell r="N86">
            <v>0</v>
          </cell>
          <cell r="O86" t="str">
            <v/>
          </cell>
          <cell r="P86" t="str">
            <v xml:space="preserve"> </v>
          </cell>
          <cell r="Q86" t="str">
            <v xml:space="preserve"> </v>
          </cell>
          <cell r="R86" t="str">
            <v xml:space="preserve"> </v>
          </cell>
          <cell r="S86">
            <v>9999</v>
          </cell>
          <cell r="T86">
            <v>0</v>
          </cell>
          <cell r="U86" t="str">
            <v/>
          </cell>
          <cell r="V86" t="str">
            <v xml:space="preserve"> </v>
          </cell>
          <cell r="W86" t="str">
            <v xml:space="preserve"> </v>
          </cell>
          <cell r="X86" t="str">
            <v xml:space="preserve"> </v>
          </cell>
          <cell r="Y86">
            <v>9999</v>
          </cell>
          <cell r="Z86">
            <v>0</v>
          </cell>
          <cell r="AA86" t="str">
            <v/>
          </cell>
          <cell r="AB86" t="str">
            <v xml:space="preserve"> </v>
          </cell>
          <cell r="AC86" t="str">
            <v xml:space="preserve"> </v>
          </cell>
          <cell r="AD86" t="str">
            <v xml:space="preserve"> </v>
          </cell>
          <cell r="AL86" t="str">
            <v/>
          </cell>
          <cell r="AM86">
            <v>0</v>
          </cell>
          <cell r="AN86">
            <v>0</v>
          </cell>
          <cell r="AO86">
            <v>0</v>
          </cell>
          <cell r="AP86">
            <v>0</v>
          </cell>
          <cell r="AQ86">
            <v>0</v>
          </cell>
          <cell r="AR86">
            <v>0</v>
          </cell>
          <cell r="AT86">
            <v>0</v>
          </cell>
          <cell r="AU86">
            <v>0</v>
          </cell>
          <cell r="BF86">
            <v>76</v>
          </cell>
        </row>
        <row r="87">
          <cell r="H87">
            <v>77</v>
          </cell>
          <cell r="I87" t="str">
            <v/>
          </cell>
          <cell r="J87" t="str">
            <v xml:space="preserve"> </v>
          </cell>
          <cell r="K87" t="str">
            <v xml:space="preserve"> </v>
          </cell>
          <cell r="L87" t="str">
            <v xml:space="preserve"> </v>
          </cell>
          <cell r="M87">
            <v>9999</v>
          </cell>
          <cell r="N87">
            <v>0</v>
          </cell>
          <cell r="O87" t="str">
            <v/>
          </cell>
          <cell r="P87" t="str">
            <v xml:space="preserve"> </v>
          </cell>
          <cell r="Q87" t="str">
            <v xml:space="preserve"> </v>
          </cell>
          <cell r="R87" t="str">
            <v xml:space="preserve"> </v>
          </cell>
          <cell r="S87">
            <v>9999</v>
          </cell>
          <cell r="T87">
            <v>0</v>
          </cell>
          <cell r="U87" t="str">
            <v/>
          </cell>
          <cell r="V87" t="str">
            <v xml:space="preserve"> </v>
          </cell>
          <cell r="W87" t="str">
            <v xml:space="preserve"> </v>
          </cell>
          <cell r="X87" t="str">
            <v xml:space="preserve"> </v>
          </cell>
          <cell r="Y87">
            <v>9999</v>
          </cell>
          <cell r="Z87">
            <v>0</v>
          </cell>
          <cell r="AA87" t="str">
            <v/>
          </cell>
          <cell r="AB87" t="str">
            <v xml:space="preserve"> </v>
          </cell>
          <cell r="AC87" t="str">
            <v xml:space="preserve"> </v>
          </cell>
          <cell r="AD87" t="str">
            <v xml:space="preserve"> </v>
          </cell>
          <cell r="AL87" t="str">
            <v/>
          </cell>
          <cell r="AM87">
            <v>0</v>
          </cell>
          <cell r="AN87">
            <v>0</v>
          </cell>
          <cell r="AO87">
            <v>0</v>
          </cell>
          <cell r="AP87">
            <v>0</v>
          </cell>
          <cell r="AQ87">
            <v>0</v>
          </cell>
          <cell r="AR87">
            <v>0</v>
          </cell>
          <cell r="AT87">
            <v>0</v>
          </cell>
          <cell r="AU87">
            <v>0</v>
          </cell>
          <cell r="BF87">
            <v>77</v>
          </cell>
        </row>
        <row r="88">
          <cell r="H88">
            <v>78</v>
          </cell>
          <cell r="I88" t="str">
            <v/>
          </cell>
          <cell r="J88" t="str">
            <v xml:space="preserve"> </v>
          </cell>
          <cell r="K88" t="str">
            <v xml:space="preserve"> </v>
          </cell>
          <cell r="L88" t="str">
            <v xml:space="preserve"> </v>
          </cell>
          <cell r="M88">
            <v>9999</v>
          </cell>
          <cell r="N88">
            <v>0</v>
          </cell>
          <cell r="O88" t="str">
            <v/>
          </cell>
          <cell r="P88" t="str">
            <v xml:space="preserve"> </v>
          </cell>
          <cell r="Q88" t="str">
            <v xml:space="preserve"> </v>
          </cell>
          <cell r="R88" t="str">
            <v xml:space="preserve"> </v>
          </cell>
          <cell r="S88">
            <v>9999</v>
          </cell>
          <cell r="T88">
            <v>0</v>
          </cell>
          <cell r="U88" t="str">
            <v/>
          </cell>
          <cell r="V88" t="str">
            <v xml:space="preserve"> </v>
          </cell>
          <cell r="W88" t="str">
            <v xml:space="preserve"> </v>
          </cell>
          <cell r="X88" t="str">
            <v xml:space="preserve"> </v>
          </cell>
          <cell r="Y88">
            <v>9999</v>
          </cell>
          <cell r="Z88">
            <v>0</v>
          </cell>
          <cell r="AA88" t="str">
            <v/>
          </cell>
          <cell r="AB88" t="str">
            <v xml:space="preserve"> </v>
          </cell>
          <cell r="AC88" t="str">
            <v xml:space="preserve"> </v>
          </cell>
          <cell r="AD88" t="str">
            <v xml:space="preserve"> </v>
          </cell>
          <cell r="AL88" t="str">
            <v/>
          </cell>
          <cell r="AM88">
            <v>0</v>
          </cell>
          <cell r="AN88">
            <v>0</v>
          </cell>
          <cell r="AO88">
            <v>0</v>
          </cell>
          <cell r="AP88">
            <v>0</v>
          </cell>
          <cell r="AQ88">
            <v>0</v>
          </cell>
          <cell r="AR88">
            <v>0</v>
          </cell>
          <cell r="AT88">
            <v>0</v>
          </cell>
          <cell r="AU88">
            <v>0</v>
          </cell>
          <cell r="BF88">
            <v>78</v>
          </cell>
        </row>
        <row r="89">
          <cell r="H89">
            <v>79</v>
          </cell>
          <cell r="I89" t="str">
            <v/>
          </cell>
          <cell r="J89" t="str">
            <v xml:space="preserve"> </v>
          </cell>
          <cell r="K89" t="str">
            <v xml:space="preserve"> </v>
          </cell>
          <cell r="L89" t="str">
            <v xml:space="preserve"> </v>
          </cell>
          <cell r="M89">
            <v>9999</v>
          </cell>
          <cell r="N89">
            <v>0</v>
          </cell>
          <cell r="O89" t="str">
            <v/>
          </cell>
          <cell r="P89" t="str">
            <v xml:space="preserve"> </v>
          </cell>
          <cell r="Q89" t="str">
            <v xml:space="preserve"> </v>
          </cell>
          <cell r="R89" t="str">
            <v xml:space="preserve"> </v>
          </cell>
          <cell r="S89">
            <v>9999</v>
          </cell>
          <cell r="T89">
            <v>0</v>
          </cell>
          <cell r="U89" t="str">
            <v/>
          </cell>
          <cell r="V89" t="str">
            <v xml:space="preserve"> </v>
          </cell>
          <cell r="W89" t="str">
            <v xml:space="preserve"> </v>
          </cell>
          <cell r="X89" t="str">
            <v xml:space="preserve"> </v>
          </cell>
          <cell r="Y89">
            <v>9999</v>
          </cell>
          <cell r="Z89">
            <v>0</v>
          </cell>
          <cell r="AA89" t="str">
            <v/>
          </cell>
          <cell r="AB89" t="str">
            <v xml:space="preserve"> </v>
          </cell>
          <cell r="AC89" t="str">
            <v xml:space="preserve"> </v>
          </cell>
          <cell r="AD89" t="str">
            <v xml:space="preserve"> </v>
          </cell>
          <cell r="AL89" t="str">
            <v/>
          </cell>
          <cell r="AM89">
            <v>0</v>
          </cell>
          <cell r="AN89">
            <v>0</v>
          </cell>
          <cell r="AO89">
            <v>0</v>
          </cell>
          <cell r="AP89">
            <v>0</v>
          </cell>
          <cell r="AQ89">
            <v>0</v>
          </cell>
          <cell r="AR89">
            <v>0</v>
          </cell>
          <cell r="AT89">
            <v>0</v>
          </cell>
          <cell r="AU89">
            <v>0</v>
          </cell>
          <cell r="BF89">
            <v>79</v>
          </cell>
        </row>
        <row r="90">
          <cell r="H90">
            <v>80</v>
          </cell>
          <cell r="I90" t="str">
            <v/>
          </cell>
          <cell r="J90" t="str">
            <v xml:space="preserve"> </v>
          </cell>
          <cell r="K90" t="str">
            <v xml:space="preserve"> </v>
          </cell>
          <cell r="L90" t="str">
            <v xml:space="preserve"> </v>
          </cell>
          <cell r="M90">
            <v>9999</v>
          </cell>
          <cell r="N90">
            <v>0</v>
          </cell>
          <cell r="O90" t="str">
            <v/>
          </cell>
          <cell r="P90" t="str">
            <v xml:space="preserve"> </v>
          </cell>
          <cell r="Q90" t="str">
            <v xml:space="preserve"> </v>
          </cell>
          <cell r="R90" t="str">
            <v xml:space="preserve"> </v>
          </cell>
          <cell r="S90">
            <v>9999</v>
          </cell>
          <cell r="T90">
            <v>0</v>
          </cell>
          <cell r="U90" t="str">
            <v/>
          </cell>
          <cell r="V90" t="str">
            <v xml:space="preserve"> </v>
          </cell>
          <cell r="W90" t="str">
            <v xml:space="preserve"> </v>
          </cell>
          <cell r="X90" t="str">
            <v xml:space="preserve"> </v>
          </cell>
          <cell r="Y90">
            <v>9999</v>
          </cell>
          <cell r="Z90">
            <v>0</v>
          </cell>
          <cell r="AA90" t="str">
            <v/>
          </cell>
          <cell r="AB90" t="str">
            <v xml:space="preserve"> </v>
          </cell>
          <cell r="AC90" t="str">
            <v xml:space="preserve"> </v>
          </cell>
          <cell r="AD90" t="str">
            <v xml:space="preserve"> </v>
          </cell>
          <cell r="AL90" t="str">
            <v/>
          </cell>
          <cell r="AM90">
            <v>0</v>
          </cell>
          <cell r="AN90">
            <v>0</v>
          </cell>
          <cell r="AO90">
            <v>0</v>
          </cell>
          <cell r="AP90">
            <v>0</v>
          </cell>
          <cell r="AQ90">
            <v>0</v>
          </cell>
          <cell r="AR90">
            <v>0</v>
          </cell>
          <cell r="AT90">
            <v>0</v>
          </cell>
          <cell r="AU90">
            <v>0</v>
          </cell>
          <cell r="BF90">
            <v>80</v>
          </cell>
        </row>
        <row r="91">
          <cell r="H91">
            <v>81</v>
          </cell>
          <cell r="I91" t="str">
            <v/>
          </cell>
          <cell r="J91" t="str">
            <v xml:space="preserve"> </v>
          </cell>
          <cell r="K91" t="str">
            <v xml:space="preserve"> </v>
          </cell>
          <cell r="L91" t="str">
            <v xml:space="preserve"> </v>
          </cell>
          <cell r="M91">
            <v>9999</v>
          </cell>
          <cell r="N91">
            <v>0</v>
          </cell>
          <cell r="O91" t="str">
            <v/>
          </cell>
          <cell r="P91" t="str">
            <v xml:space="preserve"> </v>
          </cell>
          <cell r="Q91" t="str">
            <v xml:space="preserve"> </v>
          </cell>
          <cell r="R91" t="str">
            <v xml:space="preserve"> </v>
          </cell>
          <cell r="S91">
            <v>9999</v>
          </cell>
          <cell r="T91">
            <v>0</v>
          </cell>
          <cell r="U91" t="str">
            <v/>
          </cell>
          <cell r="V91" t="str">
            <v xml:space="preserve"> </v>
          </cell>
          <cell r="W91" t="str">
            <v xml:space="preserve"> </v>
          </cell>
          <cell r="X91" t="str">
            <v xml:space="preserve"> </v>
          </cell>
          <cell r="Y91">
            <v>9999</v>
          </cell>
          <cell r="Z91">
            <v>0</v>
          </cell>
          <cell r="AA91" t="str">
            <v/>
          </cell>
          <cell r="AB91" t="str">
            <v xml:space="preserve"> </v>
          </cell>
          <cell r="AC91" t="str">
            <v xml:space="preserve"> </v>
          </cell>
          <cell r="AD91" t="str">
            <v xml:space="preserve"> </v>
          </cell>
          <cell r="AL91" t="str">
            <v/>
          </cell>
          <cell r="AM91">
            <v>0</v>
          </cell>
          <cell r="AN91">
            <v>0</v>
          </cell>
          <cell r="AO91">
            <v>0</v>
          </cell>
          <cell r="AP91">
            <v>0</v>
          </cell>
          <cell r="AQ91">
            <v>0</v>
          </cell>
          <cell r="AR91">
            <v>0</v>
          </cell>
          <cell r="AT91">
            <v>0</v>
          </cell>
          <cell r="AU91">
            <v>0</v>
          </cell>
          <cell r="BF91">
            <v>81</v>
          </cell>
        </row>
        <row r="92">
          <cell r="H92">
            <v>82</v>
          </cell>
          <cell r="I92" t="str">
            <v/>
          </cell>
          <cell r="J92" t="str">
            <v xml:space="preserve"> </v>
          </cell>
          <cell r="K92" t="str">
            <v xml:space="preserve"> </v>
          </cell>
          <cell r="L92" t="str">
            <v xml:space="preserve"> </v>
          </cell>
          <cell r="M92">
            <v>9999</v>
          </cell>
          <cell r="N92">
            <v>0</v>
          </cell>
          <cell r="O92" t="str">
            <v/>
          </cell>
          <cell r="P92" t="str">
            <v xml:space="preserve"> </v>
          </cell>
          <cell r="Q92" t="str">
            <v xml:space="preserve"> </v>
          </cell>
          <cell r="R92" t="str">
            <v xml:space="preserve"> </v>
          </cell>
          <cell r="S92">
            <v>9999</v>
          </cell>
          <cell r="T92">
            <v>0</v>
          </cell>
          <cell r="U92" t="str">
            <v/>
          </cell>
          <cell r="V92" t="str">
            <v xml:space="preserve"> </v>
          </cell>
          <cell r="W92" t="str">
            <v xml:space="preserve"> </v>
          </cell>
          <cell r="X92" t="str">
            <v xml:space="preserve"> </v>
          </cell>
          <cell r="Y92">
            <v>9999</v>
          </cell>
          <cell r="Z92">
            <v>0</v>
          </cell>
          <cell r="AA92" t="str">
            <v/>
          </cell>
          <cell r="AB92" t="str">
            <v xml:space="preserve"> </v>
          </cell>
          <cell r="AC92" t="str">
            <v xml:space="preserve"> </v>
          </cell>
          <cell r="AD92" t="str">
            <v xml:space="preserve"> </v>
          </cell>
          <cell r="AL92" t="str">
            <v/>
          </cell>
          <cell r="AM92">
            <v>0</v>
          </cell>
          <cell r="AN92">
            <v>0</v>
          </cell>
          <cell r="AO92">
            <v>0</v>
          </cell>
          <cell r="AP92">
            <v>0</v>
          </cell>
          <cell r="AQ92">
            <v>0</v>
          </cell>
          <cell r="AR92">
            <v>0</v>
          </cell>
          <cell r="AT92">
            <v>0</v>
          </cell>
          <cell r="AU92">
            <v>0</v>
          </cell>
          <cell r="BF92">
            <v>82</v>
          </cell>
        </row>
        <row r="93">
          <cell r="H93">
            <v>83</v>
          </cell>
          <cell r="I93" t="str">
            <v/>
          </cell>
          <cell r="J93" t="str">
            <v xml:space="preserve"> </v>
          </cell>
          <cell r="K93" t="str">
            <v xml:space="preserve"> </v>
          </cell>
          <cell r="L93" t="str">
            <v xml:space="preserve"> </v>
          </cell>
          <cell r="M93">
            <v>9999</v>
          </cell>
          <cell r="N93">
            <v>0</v>
          </cell>
          <cell r="O93" t="str">
            <v/>
          </cell>
          <cell r="P93" t="str">
            <v xml:space="preserve"> </v>
          </cell>
          <cell r="Q93" t="str">
            <v xml:space="preserve"> </v>
          </cell>
          <cell r="R93" t="str">
            <v xml:space="preserve"> </v>
          </cell>
          <cell r="S93">
            <v>9999</v>
          </cell>
          <cell r="T93">
            <v>0</v>
          </cell>
          <cell r="U93" t="str">
            <v/>
          </cell>
          <cell r="V93" t="str">
            <v xml:space="preserve"> </v>
          </cell>
          <cell r="W93" t="str">
            <v xml:space="preserve"> </v>
          </cell>
          <cell r="X93" t="str">
            <v xml:space="preserve"> </v>
          </cell>
          <cell r="Y93">
            <v>9999</v>
          </cell>
          <cell r="Z93">
            <v>0</v>
          </cell>
          <cell r="AA93" t="str">
            <v/>
          </cell>
          <cell r="AB93" t="str">
            <v xml:space="preserve"> </v>
          </cell>
          <cell r="AC93" t="str">
            <v xml:space="preserve"> </v>
          </cell>
          <cell r="AD93" t="str">
            <v xml:space="preserve"> </v>
          </cell>
          <cell r="AL93" t="str">
            <v/>
          </cell>
          <cell r="AM93">
            <v>0</v>
          </cell>
          <cell r="AN93">
            <v>0</v>
          </cell>
          <cell r="AO93">
            <v>0</v>
          </cell>
          <cell r="AP93">
            <v>0</v>
          </cell>
          <cell r="AQ93">
            <v>0</v>
          </cell>
          <cell r="AR93">
            <v>0</v>
          </cell>
          <cell r="AT93">
            <v>0</v>
          </cell>
          <cell r="AU93">
            <v>0</v>
          </cell>
          <cell r="BF93">
            <v>83</v>
          </cell>
        </row>
        <row r="94">
          <cell r="H94">
            <v>84</v>
          </cell>
          <cell r="I94" t="str">
            <v/>
          </cell>
          <cell r="J94" t="str">
            <v xml:space="preserve"> </v>
          </cell>
          <cell r="K94" t="str">
            <v xml:space="preserve"> </v>
          </cell>
          <cell r="L94" t="str">
            <v xml:space="preserve"> </v>
          </cell>
          <cell r="M94">
            <v>9999</v>
          </cell>
          <cell r="N94">
            <v>0</v>
          </cell>
          <cell r="O94" t="str">
            <v/>
          </cell>
          <cell r="P94" t="str">
            <v xml:space="preserve"> </v>
          </cell>
          <cell r="Q94" t="str">
            <v xml:space="preserve"> </v>
          </cell>
          <cell r="R94" t="str">
            <v xml:space="preserve"> </v>
          </cell>
          <cell r="S94">
            <v>9999</v>
          </cell>
          <cell r="T94">
            <v>0</v>
          </cell>
          <cell r="U94" t="str">
            <v/>
          </cell>
          <cell r="V94" t="str">
            <v xml:space="preserve"> </v>
          </cell>
          <cell r="W94" t="str">
            <v xml:space="preserve"> </v>
          </cell>
          <cell r="X94" t="str">
            <v xml:space="preserve"> </v>
          </cell>
          <cell r="Y94">
            <v>9999</v>
          </cell>
          <cell r="Z94">
            <v>0</v>
          </cell>
          <cell r="AA94" t="str">
            <v/>
          </cell>
          <cell r="AB94" t="str">
            <v xml:space="preserve"> </v>
          </cell>
          <cell r="AC94" t="str">
            <v xml:space="preserve"> </v>
          </cell>
          <cell r="AD94" t="str">
            <v xml:space="preserve"> </v>
          </cell>
          <cell r="AL94" t="str">
            <v/>
          </cell>
          <cell r="AM94">
            <v>0</v>
          </cell>
          <cell r="AN94">
            <v>0</v>
          </cell>
          <cell r="AO94">
            <v>0</v>
          </cell>
          <cell r="AP94">
            <v>0</v>
          </cell>
          <cell r="AQ94">
            <v>0</v>
          </cell>
          <cell r="AR94">
            <v>0</v>
          </cell>
          <cell r="AT94">
            <v>0</v>
          </cell>
          <cell r="AU94">
            <v>0</v>
          </cell>
          <cell r="BF94">
            <v>84</v>
          </cell>
        </row>
        <row r="95">
          <cell r="H95">
            <v>85</v>
          </cell>
          <cell r="I95" t="str">
            <v/>
          </cell>
          <cell r="J95" t="str">
            <v xml:space="preserve"> </v>
          </cell>
          <cell r="K95" t="str">
            <v xml:space="preserve"> </v>
          </cell>
          <cell r="L95" t="str">
            <v xml:space="preserve"> </v>
          </cell>
          <cell r="M95">
            <v>9999</v>
          </cell>
          <cell r="N95">
            <v>0</v>
          </cell>
          <cell r="O95" t="str">
            <v/>
          </cell>
          <cell r="P95" t="str">
            <v xml:space="preserve"> </v>
          </cell>
          <cell r="Q95" t="str">
            <v xml:space="preserve"> </v>
          </cell>
          <cell r="R95" t="str">
            <v xml:space="preserve"> </v>
          </cell>
          <cell r="S95">
            <v>9999</v>
          </cell>
          <cell r="T95">
            <v>0</v>
          </cell>
          <cell r="U95" t="str">
            <v/>
          </cell>
          <cell r="V95" t="str">
            <v xml:space="preserve"> </v>
          </cell>
          <cell r="W95" t="str">
            <v xml:space="preserve"> </v>
          </cell>
          <cell r="X95" t="str">
            <v xml:space="preserve"> </v>
          </cell>
          <cell r="Y95">
            <v>9999</v>
          </cell>
          <cell r="Z95">
            <v>0</v>
          </cell>
          <cell r="AA95" t="str">
            <v/>
          </cell>
          <cell r="AB95" t="str">
            <v xml:space="preserve"> </v>
          </cell>
          <cell r="AC95" t="str">
            <v xml:space="preserve"> </v>
          </cell>
          <cell r="AD95" t="str">
            <v xml:space="preserve"> </v>
          </cell>
          <cell r="AL95" t="str">
            <v/>
          </cell>
          <cell r="AM95">
            <v>0</v>
          </cell>
          <cell r="AN95">
            <v>0</v>
          </cell>
          <cell r="AO95">
            <v>0</v>
          </cell>
          <cell r="AP95">
            <v>0</v>
          </cell>
          <cell r="AQ95">
            <v>0</v>
          </cell>
          <cell r="AR95">
            <v>0</v>
          </cell>
          <cell r="AT95">
            <v>0</v>
          </cell>
          <cell r="AU95">
            <v>0</v>
          </cell>
          <cell r="BF95">
            <v>85</v>
          </cell>
        </row>
        <row r="96">
          <cell r="H96">
            <v>86</v>
          </cell>
          <cell r="I96" t="str">
            <v/>
          </cell>
          <cell r="J96" t="str">
            <v xml:space="preserve"> </v>
          </cell>
          <cell r="K96" t="str">
            <v xml:space="preserve"> </v>
          </cell>
          <cell r="L96" t="str">
            <v xml:space="preserve"> </v>
          </cell>
          <cell r="M96">
            <v>9999</v>
          </cell>
          <cell r="N96">
            <v>0</v>
          </cell>
          <cell r="O96" t="str">
            <v/>
          </cell>
          <cell r="P96" t="str">
            <v xml:space="preserve"> </v>
          </cell>
          <cell r="Q96" t="str">
            <v xml:space="preserve"> </v>
          </cell>
          <cell r="R96" t="str">
            <v xml:space="preserve"> </v>
          </cell>
          <cell r="S96">
            <v>9999</v>
          </cell>
          <cell r="T96">
            <v>0</v>
          </cell>
          <cell r="U96" t="str">
            <v/>
          </cell>
          <cell r="V96" t="str">
            <v xml:space="preserve"> </v>
          </cell>
          <cell r="W96" t="str">
            <v xml:space="preserve"> </v>
          </cell>
          <cell r="X96" t="str">
            <v xml:space="preserve"> </v>
          </cell>
          <cell r="Y96">
            <v>9999</v>
          </cell>
          <cell r="Z96">
            <v>0</v>
          </cell>
          <cell r="AA96" t="str">
            <v/>
          </cell>
          <cell r="AB96" t="str">
            <v xml:space="preserve"> </v>
          </cell>
          <cell r="AC96" t="str">
            <v xml:space="preserve"> </v>
          </cell>
          <cell r="AD96" t="str">
            <v xml:space="preserve"> </v>
          </cell>
          <cell r="AL96" t="str">
            <v/>
          </cell>
          <cell r="AM96">
            <v>0</v>
          </cell>
          <cell r="AN96">
            <v>0</v>
          </cell>
          <cell r="AO96">
            <v>0</v>
          </cell>
          <cell r="AP96">
            <v>0</v>
          </cell>
          <cell r="AQ96">
            <v>0</v>
          </cell>
          <cell r="AR96">
            <v>0</v>
          </cell>
          <cell r="AT96">
            <v>0</v>
          </cell>
          <cell r="AU96">
            <v>0</v>
          </cell>
          <cell r="BF96">
            <v>86</v>
          </cell>
        </row>
        <row r="97">
          <cell r="H97">
            <v>87</v>
          </cell>
          <cell r="I97" t="str">
            <v/>
          </cell>
          <cell r="J97" t="str">
            <v xml:space="preserve"> </v>
          </cell>
          <cell r="K97" t="str">
            <v xml:space="preserve"> </v>
          </cell>
          <cell r="L97" t="str">
            <v xml:space="preserve"> </v>
          </cell>
          <cell r="M97">
            <v>9999</v>
          </cell>
          <cell r="N97">
            <v>0</v>
          </cell>
          <cell r="O97" t="str">
            <v/>
          </cell>
          <cell r="P97" t="str">
            <v xml:space="preserve"> </v>
          </cell>
          <cell r="Q97" t="str">
            <v xml:space="preserve"> </v>
          </cell>
          <cell r="R97" t="str">
            <v xml:space="preserve"> </v>
          </cell>
          <cell r="S97">
            <v>9999</v>
          </cell>
          <cell r="T97">
            <v>0</v>
          </cell>
          <cell r="U97" t="str">
            <v/>
          </cell>
          <cell r="V97" t="str">
            <v xml:space="preserve"> </v>
          </cell>
          <cell r="W97" t="str">
            <v xml:space="preserve"> </v>
          </cell>
          <cell r="X97" t="str">
            <v xml:space="preserve"> </v>
          </cell>
          <cell r="Y97">
            <v>9999</v>
          </cell>
          <cell r="Z97">
            <v>0</v>
          </cell>
          <cell r="AA97" t="str">
            <v/>
          </cell>
          <cell r="AB97" t="str">
            <v xml:space="preserve"> </v>
          </cell>
          <cell r="AC97" t="str">
            <v xml:space="preserve"> </v>
          </cell>
          <cell r="AD97" t="str">
            <v xml:space="preserve"> </v>
          </cell>
          <cell r="AL97" t="str">
            <v/>
          </cell>
          <cell r="AM97">
            <v>0</v>
          </cell>
          <cell r="AN97">
            <v>0</v>
          </cell>
          <cell r="AO97">
            <v>0</v>
          </cell>
          <cell r="AP97">
            <v>0</v>
          </cell>
          <cell r="AQ97">
            <v>0</v>
          </cell>
          <cell r="AR97">
            <v>0</v>
          </cell>
          <cell r="AT97">
            <v>0</v>
          </cell>
          <cell r="AU97">
            <v>0</v>
          </cell>
          <cell r="BF97">
            <v>87</v>
          </cell>
        </row>
        <row r="98">
          <cell r="H98">
            <v>88</v>
          </cell>
          <cell r="I98" t="str">
            <v/>
          </cell>
          <cell r="J98" t="str">
            <v xml:space="preserve"> </v>
          </cell>
          <cell r="K98" t="str">
            <v xml:space="preserve"> </v>
          </cell>
          <cell r="L98" t="str">
            <v xml:space="preserve"> </v>
          </cell>
          <cell r="M98">
            <v>9999</v>
          </cell>
          <cell r="N98">
            <v>0</v>
          </cell>
          <cell r="O98" t="str">
            <v/>
          </cell>
          <cell r="P98" t="str">
            <v xml:space="preserve"> </v>
          </cell>
          <cell r="Q98" t="str">
            <v xml:space="preserve"> </v>
          </cell>
          <cell r="R98" t="str">
            <v xml:space="preserve"> </v>
          </cell>
          <cell r="S98">
            <v>9999</v>
          </cell>
          <cell r="T98">
            <v>0</v>
          </cell>
          <cell r="U98" t="str">
            <v/>
          </cell>
          <cell r="V98" t="str">
            <v xml:space="preserve"> </v>
          </cell>
          <cell r="W98" t="str">
            <v xml:space="preserve"> </v>
          </cell>
          <cell r="X98" t="str">
            <v xml:space="preserve"> </v>
          </cell>
          <cell r="Y98">
            <v>9999</v>
          </cell>
          <cell r="Z98">
            <v>0</v>
          </cell>
          <cell r="AA98" t="str">
            <v/>
          </cell>
          <cell r="AB98" t="str">
            <v xml:space="preserve"> </v>
          </cell>
          <cell r="AC98" t="str">
            <v xml:space="preserve"> </v>
          </cell>
          <cell r="AD98" t="str">
            <v xml:space="preserve"> </v>
          </cell>
          <cell r="AL98" t="str">
            <v/>
          </cell>
          <cell r="AM98">
            <v>0</v>
          </cell>
          <cell r="AN98">
            <v>0</v>
          </cell>
          <cell r="AO98">
            <v>0</v>
          </cell>
          <cell r="AP98">
            <v>0</v>
          </cell>
          <cell r="AQ98">
            <v>0</v>
          </cell>
          <cell r="AR98">
            <v>0</v>
          </cell>
          <cell r="AT98">
            <v>0</v>
          </cell>
          <cell r="AU98">
            <v>0</v>
          </cell>
          <cell r="BF98">
            <v>88</v>
          </cell>
        </row>
        <row r="99">
          <cell r="H99">
            <v>89</v>
          </cell>
          <cell r="I99" t="str">
            <v/>
          </cell>
          <cell r="J99" t="str">
            <v xml:space="preserve"> </v>
          </cell>
          <cell r="K99" t="str">
            <v xml:space="preserve"> </v>
          </cell>
          <cell r="L99" t="str">
            <v xml:space="preserve"> </v>
          </cell>
          <cell r="M99">
            <v>9999</v>
          </cell>
          <cell r="N99">
            <v>0</v>
          </cell>
          <cell r="O99" t="str">
            <v/>
          </cell>
          <cell r="P99" t="str">
            <v xml:space="preserve"> </v>
          </cell>
          <cell r="Q99" t="str">
            <v xml:space="preserve"> </v>
          </cell>
          <cell r="R99" t="str">
            <v xml:space="preserve"> </v>
          </cell>
          <cell r="S99">
            <v>9999</v>
          </cell>
          <cell r="T99">
            <v>0</v>
          </cell>
          <cell r="U99" t="str">
            <v/>
          </cell>
          <cell r="V99" t="str">
            <v xml:space="preserve"> </v>
          </cell>
          <cell r="W99" t="str">
            <v xml:space="preserve"> </v>
          </cell>
          <cell r="X99" t="str">
            <v xml:space="preserve"> </v>
          </cell>
          <cell r="Y99">
            <v>9999</v>
          </cell>
          <cell r="Z99">
            <v>0</v>
          </cell>
          <cell r="AA99" t="str">
            <v/>
          </cell>
          <cell r="AB99" t="str">
            <v xml:space="preserve"> </v>
          </cell>
          <cell r="AC99" t="str">
            <v xml:space="preserve"> </v>
          </cell>
          <cell r="AD99" t="str">
            <v xml:space="preserve"> </v>
          </cell>
          <cell r="AL99" t="str">
            <v/>
          </cell>
          <cell r="AM99">
            <v>0</v>
          </cell>
          <cell r="AN99">
            <v>0</v>
          </cell>
          <cell r="AO99">
            <v>0</v>
          </cell>
          <cell r="AP99">
            <v>0</v>
          </cell>
          <cell r="AQ99">
            <v>0</v>
          </cell>
          <cell r="AR99">
            <v>0</v>
          </cell>
          <cell r="AT99">
            <v>0</v>
          </cell>
          <cell r="AU99">
            <v>0</v>
          </cell>
          <cell r="BF99">
            <v>89</v>
          </cell>
        </row>
        <row r="100">
          <cell r="H100">
            <v>90</v>
          </cell>
          <cell r="I100" t="str">
            <v/>
          </cell>
          <cell r="J100" t="str">
            <v xml:space="preserve"> </v>
          </cell>
          <cell r="K100" t="str">
            <v xml:space="preserve"> </v>
          </cell>
          <cell r="L100" t="str">
            <v xml:space="preserve"> </v>
          </cell>
          <cell r="M100">
            <v>9999</v>
          </cell>
          <cell r="N100">
            <v>0</v>
          </cell>
          <cell r="O100" t="str">
            <v/>
          </cell>
          <cell r="P100" t="str">
            <v xml:space="preserve"> </v>
          </cell>
          <cell r="Q100" t="str">
            <v xml:space="preserve"> </v>
          </cell>
          <cell r="R100" t="str">
            <v xml:space="preserve"> </v>
          </cell>
          <cell r="S100">
            <v>9999</v>
          </cell>
          <cell r="T100">
            <v>0</v>
          </cell>
          <cell r="U100" t="str">
            <v/>
          </cell>
          <cell r="V100" t="str">
            <v xml:space="preserve"> </v>
          </cell>
          <cell r="W100" t="str">
            <v xml:space="preserve"> </v>
          </cell>
          <cell r="X100" t="str">
            <v xml:space="preserve"> </v>
          </cell>
          <cell r="Y100">
            <v>9999</v>
          </cell>
          <cell r="Z100">
            <v>0</v>
          </cell>
          <cell r="AA100" t="str">
            <v/>
          </cell>
          <cell r="AB100" t="str">
            <v xml:space="preserve"> </v>
          </cell>
          <cell r="AC100" t="str">
            <v xml:space="preserve"> </v>
          </cell>
          <cell r="AD100" t="str">
            <v xml:space="preserve"> </v>
          </cell>
          <cell r="AL100" t="str">
            <v/>
          </cell>
          <cell r="AM100">
            <v>0</v>
          </cell>
          <cell r="AN100">
            <v>0</v>
          </cell>
          <cell r="AO100">
            <v>0</v>
          </cell>
          <cell r="AP100">
            <v>0</v>
          </cell>
          <cell r="AQ100">
            <v>0</v>
          </cell>
          <cell r="AR100">
            <v>0</v>
          </cell>
          <cell r="AT100">
            <v>0</v>
          </cell>
          <cell r="AU100">
            <v>0</v>
          </cell>
          <cell r="BF100">
            <v>90</v>
          </cell>
        </row>
        <row r="101">
          <cell r="H101">
            <v>91</v>
          </cell>
          <cell r="I101" t="str">
            <v/>
          </cell>
          <cell r="J101" t="str">
            <v xml:space="preserve"> </v>
          </cell>
          <cell r="K101" t="str">
            <v xml:space="preserve"> </v>
          </cell>
          <cell r="L101" t="str">
            <v xml:space="preserve"> </v>
          </cell>
          <cell r="M101">
            <v>9999</v>
          </cell>
          <cell r="N101">
            <v>0</v>
          </cell>
          <cell r="O101" t="str">
            <v/>
          </cell>
          <cell r="P101" t="str">
            <v xml:space="preserve"> </v>
          </cell>
          <cell r="Q101" t="str">
            <v xml:space="preserve"> </v>
          </cell>
          <cell r="R101" t="str">
            <v xml:space="preserve"> </v>
          </cell>
          <cell r="S101">
            <v>9999</v>
          </cell>
          <cell r="T101">
            <v>0</v>
          </cell>
          <cell r="U101" t="str">
            <v/>
          </cell>
          <cell r="V101" t="str">
            <v xml:space="preserve"> </v>
          </cell>
          <cell r="W101" t="str">
            <v xml:space="preserve"> </v>
          </cell>
          <cell r="X101" t="str">
            <v xml:space="preserve"> </v>
          </cell>
          <cell r="Y101">
            <v>9999</v>
          </cell>
          <cell r="Z101">
            <v>0</v>
          </cell>
          <cell r="AA101" t="str">
            <v/>
          </cell>
          <cell r="AB101" t="str">
            <v xml:space="preserve"> </v>
          </cell>
          <cell r="AC101" t="str">
            <v xml:space="preserve"> </v>
          </cell>
          <cell r="AD101" t="str">
            <v xml:space="preserve"> </v>
          </cell>
          <cell r="AL101" t="str">
            <v/>
          </cell>
          <cell r="AM101">
            <v>0</v>
          </cell>
          <cell r="AN101">
            <v>0</v>
          </cell>
          <cell r="AO101">
            <v>0</v>
          </cell>
          <cell r="AP101">
            <v>0</v>
          </cell>
          <cell r="AQ101">
            <v>0</v>
          </cell>
          <cell r="AR101">
            <v>0</v>
          </cell>
          <cell r="AT101">
            <v>0</v>
          </cell>
          <cell r="AU101">
            <v>0</v>
          </cell>
          <cell r="BF101">
            <v>91</v>
          </cell>
        </row>
        <row r="102">
          <cell r="H102">
            <v>92</v>
          </cell>
          <cell r="I102" t="str">
            <v/>
          </cell>
          <cell r="J102" t="str">
            <v xml:space="preserve"> </v>
          </cell>
          <cell r="K102" t="str">
            <v xml:space="preserve"> </v>
          </cell>
          <cell r="L102" t="str">
            <v xml:space="preserve"> </v>
          </cell>
          <cell r="M102">
            <v>9999</v>
          </cell>
          <cell r="N102">
            <v>0</v>
          </cell>
          <cell r="O102" t="str">
            <v/>
          </cell>
          <cell r="P102" t="str">
            <v xml:space="preserve"> </v>
          </cell>
          <cell r="Q102" t="str">
            <v xml:space="preserve"> </v>
          </cell>
          <cell r="R102" t="str">
            <v xml:space="preserve"> </v>
          </cell>
          <cell r="S102">
            <v>9999</v>
          </cell>
          <cell r="T102">
            <v>0</v>
          </cell>
          <cell r="U102" t="str">
            <v/>
          </cell>
          <cell r="V102" t="str">
            <v xml:space="preserve"> </v>
          </cell>
          <cell r="W102" t="str">
            <v xml:space="preserve"> </v>
          </cell>
          <cell r="X102" t="str">
            <v xml:space="preserve"> </v>
          </cell>
          <cell r="Y102">
            <v>9999</v>
          </cell>
          <cell r="Z102">
            <v>0</v>
          </cell>
          <cell r="AA102" t="str">
            <v/>
          </cell>
          <cell r="AB102" t="str">
            <v xml:space="preserve"> </v>
          </cell>
          <cell r="AC102" t="str">
            <v xml:space="preserve"> </v>
          </cell>
          <cell r="AD102" t="str">
            <v xml:space="preserve"> </v>
          </cell>
          <cell r="AL102" t="str">
            <v/>
          </cell>
          <cell r="AM102">
            <v>0</v>
          </cell>
          <cell r="AN102">
            <v>0</v>
          </cell>
          <cell r="AO102">
            <v>0</v>
          </cell>
          <cell r="AP102">
            <v>0</v>
          </cell>
          <cell r="AQ102">
            <v>0</v>
          </cell>
          <cell r="AR102">
            <v>0</v>
          </cell>
          <cell r="AT102">
            <v>0</v>
          </cell>
          <cell r="AU102">
            <v>0</v>
          </cell>
          <cell r="BF102">
            <v>92</v>
          </cell>
        </row>
        <row r="103">
          <cell r="H103">
            <v>93</v>
          </cell>
          <cell r="I103" t="str">
            <v/>
          </cell>
          <cell r="J103" t="str">
            <v xml:space="preserve"> </v>
          </cell>
          <cell r="K103" t="str">
            <v xml:space="preserve"> </v>
          </cell>
          <cell r="L103" t="str">
            <v xml:space="preserve"> </v>
          </cell>
          <cell r="M103">
            <v>9999</v>
          </cell>
          <cell r="N103">
            <v>0</v>
          </cell>
          <cell r="O103" t="str">
            <v/>
          </cell>
          <cell r="P103" t="str">
            <v xml:space="preserve"> </v>
          </cell>
          <cell r="Q103" t="str">
            <v xml:space="preserve"> </v>
          </cell>
          <cell r="R103" t="str">
            <v xml:space="preserve"> </v>
          </cell>
          <cell r="S103">
            <v>9999</v>
          </cell>
          <cell r="T103">
            <v>0</v>
          </cell>
          <cell r="U103" t="str">
            <v/>
          </cell>
          <cell r="V103" t="str">
            <v xml:space="preserve"> </v>
          </cell>
          <cell r="W103" t="str">
            <v xml:space="preserve"> </v>
          </cell>
          <cell r="X103" t="str">
            <v xml:space="preserve"> </v>
          </cell>
          <cell r="Y103">
            <v>9999</v>
          </cell>
          <cell r="Z103">
            <v>0</v>
          </cell>
          <cell r="AA103" t="str">
            <v/>
          </cell>
          <cell r="AB103" t="str">
            <v xml:space="preserve"> </v>
          </cell>
          <cell r="AC103" t="str">
            <v xml:space="preserve"> </v>
          </cell>
          <cell r="AD103" t="str">
            <v xml:space="preserve"> </v>
          </cell>
          <cell r="AL103" t="str">
            <v/>
          </cell>
          <cell r="AM103">
            <v>0</v>
          </cell>
          <cell r="AN103">
            <v>0</v>
          </cell>
          <cell r="AO103">
            <v>0</v>
          </cell>
          <cell r="AP103">
            <v>0</v>
          </cell>
          <cell r="AQ103">
            <v>0</v>
          </cell>
          <cell r="AR103">
            <v>0</v>
          </cell>
          <cell r="AT103">
            <v>0</v>
          </cell>
          <cell r="AU103">
            <v>0</v>
          </cell>
          <cell r="BF103">
            <v>93</v>
          </cell>
        </row>
        <row r="104">
          <cell r="H104">
            <v>94</v>
          </cell>
          <cell r="I104" t="str">
            <v/>
          </cell>
          <cell r="J104" t="str">
            <v xml:space="preserve"> </v>
          </cell>
          <cell r="K104" t="str">
            <v xml:space="preserve"> </v>
          </cell>
          <cell r="L104" t="str">
            <v xml:space="preserve"> </v>
          </cell>
          <cell r="M104">
            <v>9999</v>
          </cell>
          <cell r="N104">
            <v>0</v>
          </cell>
          <cell r="O104" t="str">
            <v/>
          </cell>
          <cell r="P104" t="str">
            <v xml:space="preserve"> </v>
          </cell>
          <cell r="Q104" t="str">
            <v xml:space="preserve"> </v>
          </cell>
          <cell r="R104" t="str">
            <v xml:space="preserve"> </v>
          </cell>
          <cell r="S104">
            <v>9999</v>
          </cell>
          <cell r="T104">
            <v>0</v>
          </cell>
          <cell r="U104" t="str">
            <v/>
          </cell>
          <cell r="V104" t="str">
            <v xml:space="preserve"> </v>
          </cell>
          <cell r="W104" t="str">
            <v xml:space="preserve"> </v>
          </cell>
          <cell r="X104" t="str">
            <v xml:space="preserve"> </v>
          </cell>
          <cell r="Y104">
            <v>9999</v>
          </cell>
          <cell r="Z104">
            <v>0</v>
          </cell>
          <cell r="AA104" t="str">
            <v/>
          </cell>
          <cell r="AB104" t="str">
            <v xml:space="preserve"> </v>
          </cell>
          <cell r="AC104" t="str">
            <v xml:space="preserve"> </v>
          </cell>
          <cell r="AD104" t="str">
            <v xml:space="preserve"> </v>
          </cell>
          <cell r="AL104" t="str">
            <v/>
          </cell>
          <cell r="AM104">
            <v>0</v>
          </cell>
          <cell r="AN104">
            <v>0</v>
          </cell>
          <cell r="AO104">
            <v>0</v>
          </cell>
          <cell r="AP104">
            <v>0</v>
          </cell>
          <cell r="AQ104">
            <v>0</v>
          </cell>
          <cell r="AR104">
            <v>0</v>
          </cell>
          <cell r="AT104">
            <v>0</v>
          </cell>
          <cell r="AU104">
            <v>0</v>
          </cell>
          <cell r="BF104">
            <v>94</v>
          </cell>
        </row>
        <row r="105">
          <cell r="H105">
            <v>95</v>
          </cell>
          <cell r="I105" t="str">
            <v/>
          </cell>
          <cell r="J105" t="str">
            <v xml:space="preserve"> </v>
          </cell>
          <cell r="K105" t="str">
            <v xml:space="preserve"> </v>
          </cell>
          <cell r="L105" t="str">
            <v xml:space="preserve"> </v>
          </cell>
          <cell r="M105">
            <v>9999</v>
          </cell>
          <cell r="N105">
            <v>0</v>
          </cell>
          <cell r="O105" t="str">
            <v/>
          </cell>
          <cell r="P105" t="str">
            <v xml:space="preserve"> </v>
          </cell>
          <cell r="Q105" t="str">
            <v xml:space="preserve"> </v>
          </cell>
          <cell r="R105" t="str">
            <v xml:space="preserve"> </v>
          </cell>
          <cell r="S105">
            <v>9999</v>
          </cell>
          <cell r="T105">
            <v>0</v>
          </cell>
          <cell r="U105" t="str">
            <v/>
          </cell>
          <cell r="V105" t="str">
            <v xml:space="preserve"> </v>
          </cell>
          <cell r="W105" t="str">
            <v xml:space="preserve"> </v>
          </cell>
          <cell r="X105" t="str">
            <v xml:space="preserve"> </v>
          </cell>
          <cell r="Y105">
            <v>9999</v>
          </cell>
          <cell r="Z105">
            <v>0</v>
          </cell>
          <cell r="AA105" t="str">
            <v/>
          </cell>
          <cell r="AB105" t="str">
            <v xml:space="preserve"> </v>
          </cell>
          <cell r="AC105" t="str">
            <v xml:space="preserve"> </v>
          </cell>
          <cell r="AD105" t="str">
            <v xml:space="preserve"> </v>
          </cell>
          <cell r="AL105" t="str">
            <v/>
          </cell>
          <cell r="AM105">
            <v>0</v>
          </cell>
          <cell r="AN105">
            <v>0</v>
          </cell>
          <cell r="AO105">
            <v>0</v>
          </cell>
          <cell r="AP105">
            <v>0</v>
          </cell>
          <cell r="AQ105">
            <v>0</v>
          </cell>
          <cell r="AR105">
            <v>0</v>
          </cell>
          <cell r="AT105">
            <v>0</v>
          </cell>
          <cell r="AU105">
            <v>0</v>
          </cell>
          <cell r="BF105">
            <v>95</v>
          </cell>
        </row>
        <row r="106">
          <cell r="H106">
            <v>96</v>
          </cell>
          <cell r="I106" t="str">
            <v/>
          </cell>
          <cell r="J106" t="str">
            <v xml:space="preserve"> </v>
          </cell>
          <cell r="K106" t="str">
            <v xml:space="preserve"> </v>
          </cell>
          <cell r="L106" t="str">
            <v xml:space="preserve"> </v>
          </cell>
          <cell r="M106">
            <v>9999</v>
          </cell>
          <cell r="N106">
            <v>0</v>
          </cell>
          <cell r="O106" t="str">
            <v/>
          </cell>
          <cell r="P106" t="str">
            <v xml:space="preserve"> </v>
          </cell>
          <cell r="Q106" t="str">
            <v xml:space="preserve"> </v>
          </cell>
          <cell r="R106" t="str">
            <v xml:space="preserve"> </v>
          </cell>
          <cell r="S106">
            <v>9999</v>
          </cell>
          <cell r="T106">
            <v>0</v>
          </cell>
          <cell r="U106" t="str">
            <v/>
          </cell>
          <cell r="V106" t="str">
            <v xml:space="preserve"> </v>
          </cell>
          <cell r="W106" t="str">
            <v xml:space="preserve"> </v>
          </cell>
          <cell r="X106" t="str">
            <v xml:space="preserve"> </v>
          </cell>
          <cell r="Y106">
            <v>9999</v>
          </cell>
          <cell r="Z106">
            <v>0</v>
          </cell>
          <cell r="AA106" t="str">
            <v/>
          </cell>
          <cell r="AB106" t="str">
            <v xml:space="preserve"> </v>
          </cell>
          <cell r="AC106" t="str">
            <v xml:space="preserve"> </v>
          </cell>
          <cell r="AD106" t="str">
            <v xml:space="preserve"> </v>
          </cell>
          <cell r="AL106" t="str">
            <v/>
          </cell>
          <cell r="AM106">
            <v>0</v>
          </cell>
          <cell r="AN106">
            <v>0</v>
          </cell>
          <cell r="AO106">
            <v>0</v>
          </cell>
          <cell r="AP106">
            <v>0</v>
          </cell>
          <cell r="AQ106">
            <v>0</v>
          </cell>
          <cell r="AR106">
            <v>0</v>
          </cell>
          <cell r="AT106">
            <v>0</v>
          </cell>
          <cell r="AU106">
            <v>0</v>
          </cell>
          <cell r="BF106">
            <v>96</v>
          </cell>
        </row>
        <row r="107">
          <cell r="H107">
            <v>97</v>
          </cell>
          <cell r="I107" t="str">
            <v/>
          </cell>
          <cell r="J107" t="str">
            <v xml:space="preserve"> </v>
          </cell>
          <cell r="K107" t="str">
            <v xml:space="preserve"> </v>
          </cell>
          <cell r="L107" t="str">
            <v xml:space="preserve"> </v>
          </cell>
          <cell r="M107">
            <v>9999</v>
          </cell>
          <cell r="N107">
            <v>0</v>
          </cell>
          <cell r="O107" t="str">
            <v/>
          </cell>
          <cell r="P107" t="str">
            <v xml:space="preserve"> </v>
          </cell>
          <cell r="Q107" t="str">
            <v xml:space="preserve"> </v>
          </cell>
          <cell r="R107" t="str">
            <v xml:space="preserve"> </v>
          </cell>
          <cell r="S107">
            <v>9999</v>
          </cell>
          <cell r="T107">
            <v>0</v>
          </cell>
          <cell r="U107" t="str">
            <v/>
          </cell>
          <cell r="V107" t="str">
            <v xml:space="preserve"> </v>
          </cell>
          <cell r="W107" t="str">
            <v xml:space="preserve"> </v>
          </cell>
          <cell r="X107" t="str">
            <v xml:space="preserve"> </v>
          </cell>
          <cell r="Y107">
            <v>9999</v>
          </cell>
          <cell r="Z107">
            <v>0</v>
          </cell>
          <cell r="AA107" t="str">
            <v/>
          </cell>
          <cell r="AB107" t="str">
            <v xml:space="preserve"> </v>
          </cell>
          <cell r="AC107" t="str">
            <v xml:space="preserve"> </v>
          </cell>
          <cell r="AD107" t="str">
            <v xml:space="preserve"> </v>
          </cell>
          <cell r="AL107" t="str">
            <v/>
          </cell>
          <cell r="AM107">
            <v>0</v>
          </cell>
          <cell r="AN107">
            <v>0</v>
          </cell>
          <cell r="AO107">
            <v>0</v>
          </cell>
          <cell r="AP107">
            <v>0</v>
          </cell>
          <cell r="AQ107">
            <v>0</v>
          </cell>
          <cell r="AR107">
            <v>0</v>
          </cell>
          <cell r="AT107">
            <v>0</v>
          </cell>
          <cell r="AU107">
            <v>0</v>
          </cell>
          <cell r="BF107">
            <v>97</v>
          </cell>
        </row>
        <row r="108">
          <cell r="H108">
            <v>98</v>
          </cell>
          <cell r="I108" t="str">
            <v/>
          </cell>
          <cell r="J108" t="str">
            <v xml:space="preserve"> </v>
          </cell>
          <cell r="K108" t="str">
            <v xml:space="preserve"> </v>
          </cell>
          <cell r="L108" t="str">
            <v xml:space="preserve"> </v>
          </cell>
          <cell r="M108">
            <v>9999</v>
          </cell>
          <cell r="N108">
            <v>0</v>
          </cell>
          <cell r="O108" t="str">
            <v/>
          </cell>
          <cell r="P108" t="str">
            <v xml:space="preserve"> </v>
          </cell>
          <cell r="Q108" t="str">
            <v xml:space="preserve"> </v>
          </cell>
          <cell r="R108" t="str">
            <v xml:space="preserve"> </v>
          </cell>
          <cell r="S108">
            <v>9999</v>
          </cell>
          <cell r="T108">
            <v>0</v>
          </cell>
          <cell r="U108" t="str">
            <v/>
          </cell>
          <cell r="V108" t="str">
            <v xml:space="preserve"> </v>
          </cell>
          <cell r="W108" t="str">
            <v xml:space="preserve"> </v>
          </cell>
          <cell r="X108" t="str">
            <v xml:space="preserve"> </v>
          </cell>
          <cell r="Y108">
            <v>9999</v>
          </cell>
          <cell r="Z108">
            <v>0</v>
          </cell>
          <cell r="AA108" t="str">
            <v/>
          </cell>
          <cell r="AB108" t="str">
            <v xml:space="preserve"> </v>
          </cell>
          <cell r="AC108" t="str">
            <v xml:space="preserve"> </v>
          </cell>
          <cell r="AD108" t="str">
            <v xml:space="preserve"> </v>
          </cell>
          <cell r="AL108" t="str">
            <v/>
          </cell>
          <cell r="AM108">
            <v>0</v>
          </cell>
          <cell r="AN108">
            <v>0</v>
          </cell>
          <cell r="AO108">
            <v>0</v>
          </cell>
          <cell r="AP108">
            <v>0</v>
          </cell>
          <cell r="AQ108">
            <v>0</v>
          </cell>
          <cell r="AR108">
            <v>0</v>
          </cell>
          <cell r="AT108">
            <v>0</v>
          </cell>
          <cell r="AU108">
            <v>0</v>
          </cell>
          <cell r="BF108">
            <v>98</v>
          </cell>
        </row>
        <row r="109">
          <cell r="H109">
            <v>99</v>
          </cell>
          <cell r="I109" t="str">
            <v/>
          </cell>
          <cell r="J109" t="str">
            <v xml:space="preserve"> </v>
          </cell>
          <cell r="K109" t="str">
            <v xml:space="preserve"> </v>
          </cell>
          <cell r="L109" t="str">
            <v xml:space="preserve"> </v>
          </cell>
          <cell r="M109">
            <v>9999</v>
          </cell>
          <cell r="N109">
            <v>0</v>
          </cell>
          <cell r="O109" t="str">
            <v/>
          </cell>
          <cell r="P109" t="str">
            <v xml:space="preserve"> </v>
          </cell>
          <cell r="Q109" t="str">
            <v xml:space="preserve"> </v>
          </cell>
          <cell r="R109" t="str">
            <v xml:space="preserve"> </v>
          </cell>
          <cell r="S109">
            <v>9999</v>
          </cell>
          <cell r="T109">
            <v>0</v>
          </cell>
          <cell r="U109" t="str">
            <v/>
          </cell>
          <cell r="V109" t="str">
            <v xml:space="preserve"> </v>
          </cell>
          <cell r="W109" t="str">
            <v xml:space="preserve"> </v>
          </cell>
          <cell r="X109" t="str">
            <v xml:space="preserve"> </v>
          </cell>
          <cell r="Y109">
            <v>9999</v>
          </cell>
          <cell r="Z109">
            <v>0</v>
          </cell>
          <cell r="AA109" t="str">
            <v/>
          </cell>
          <cell r="AB109" t="str">
            <v xml:space="preserve"> </v>
          </cell>
          <cell r="AC109" t="str">
            <v xml:space="preserve"> </v>
          </cell>
          <cell r="AD109" t="str">
            <v xml:space="preserve"> </v>
          </cell>
          <cell r="AL109" t="str">
            <v/>
          </cell>
          <cell r="AM109">
            <v>0</v>
          </cell>
          <cell r="AN109">
            <v>0</v>
          </cell>
          <cell r="AO109">
            <v>0</v>
          </cell>
          <cell r="AP109">
            <v>0</v>
          </cell>
          <cell r="AQ109">
            <v>0</v>
          </cell>
          <cell r="AR109">
            <v>0</v>
          </cell>
          <cell r="AT109">
            <v>0</v>
          </cell>
          <cell r="AU109">
            <v>0</v>
          </cell>
          <cell r="BF109">
            <v>99</v>
          </cell>
        </row>
        <row r="110">
          <cell r="H110">
            <v>100</v>
          </cell>
          <cell r="I110" t="str">
            <v/>
          </cell>
          <cell r="J110" t="str">
            <v xml:space="preserve"> </v>
          </cell>
          <cell r="K110" t="str">
            <v xml:space="preserve"> </v>
          </cell>
          <cell r="L110" t="str">
            <v xml:space="preserve"> </v>
          </cell>
          <cell r="M110">
            <v>9999</v>
          </cell>
          <cell r="N110">
            <v>0</v>
          </cell>
          <cell r="O110" t="str">
            <v/>
          </cell>
          <cell r="P110" t="str">
            <v xml:space="preserve"> </v>
          </cell>
          <cell r="Q110" t="str">
            <v xml:space="preserve"> </v>
          </cell>
          <cell r="R110" t="str">
            <v xml:space="preserve"> </v>
          </cell>
          <cell r="S110">
            <v>9999</v>
          </cell>
          <cell r="T110">
            <v>0</v>
          </cell>
          <cell r="U110" t="str">
            <v/>
          </cell>
          <cell r="V110" t="str">
            <v xml:space="preserve"> </v>
          </cell>
          <cell r="W110" t="str">
            <v xml:space="preserve"> </v>
          </cell>
          <cell r="X110" t="str">
            <v xml:space="preserve"> </v>
          </cell>
          <cell r="Y110">
            <v>9999</v>
          </cell>
          <cell r="Z110">
            <v>0</v>
          </cell>
          <cell r="AA110" t="str">
            <v/>
          </cell>
          <cell r="AB110" t="str">
            <v xml:space="preserve"> </v>
          </cell>
          <cell r="AC110" t="str">
            <v xml:space="preserve"> </v>
          </cell>
          <cell r="AD110" t="str">
            <v xml:space="preserve"> </v>
          </cell>
          <cell r="AL110" t="str">
            <v/>
          </cell>
          <cell r="AM110">
            <v>0</v>
          </cell>
          <cell r="AN110">
            <v>0</v>
          </cell>
          <cell r="AO110">
            <v>0</v>
          </cell>
          <cell r="AP110">
            <v>0</v>
          </cell>
          <cell r="AQ110">
            <v>0</v>
          </cell>
          <cell r="AR110">
            <v>0</v>
          </cell>
          <cell r="AT110">
            <v>0</v>
          </cell>
          <cell r="AU110">
            <v>0</v>
          </cell>
          <cell r="BF110">
            <v>100</v>
          </cell>
        </row>
        <row r="111">
          <cell r="H111">
            <v>101</v>
          </cell>
          <cell r="I111" t="str">
            <v/>
          </cell>
          <cell r="J111" t="str">
            <v xml:space="preserve"> </v>
          </cell>
          <cell r="K111" t="str">
            <v xml:space="preserve"> </v>
          </cell>
          <cell r="L111" t="str">
            <v xml:space="preserve"> </v>
          </cell>
          <cell r="M111">
            <v>9999</v>
          </cell>
          <cell r="N111">
            <v>0</v>
          </cell>
          <cell r="O111" t="str">
            <v/>
          </cell>
          <cell r="P111" t="str">
            <v xml:space="preserve"> </v>
          </cell>
          <cell r="Q111" t="str">
            <v xml:space="preserve"> </v>
          </cell>
          <cell r="R111" t="str">
            <v xml:space="preserve"> </v>
          </cell>
          <cell r="S111">
            <v>9999</v>
          </cell>
          <cell r="T111">
            <v>0</v>
          </cell>
          <cell r="U111" t="str">
            <v/>
          </cell>
          <cell r="V111" t="str">
            <v xml:space="preserve"> </v>
          </cell>
          <cell r="W111" t="str">
            <v xml:space="preserve"> </v>
          </cell>
          <cell r="X111" t="str">
            <v xml:space="preserve"> </v>
          </cell>
          <cell r="Y111">
            <v>9999</v>
          </cell>
          <cell r="Z111">
            <v>0</v>
          </cell>
          <cell r="AA111" t="str">
            <v/>
          </cell>
          <cell r="AB111" t="str">
            <v xml:space="preserve"> </v>
          </cell>
          <cell r="AC111" t="str">
            <v xml:space="preserve"> </v>
          </cell>
          <cell r="AD111" t="str">
            <v xml:space="preserve"> </v>
          </cell>
          <cell r="AL111" t="str">
            <v/>
          </cell>
          <cell r="AM111">
            <v>0</v>
          </cell>
          <cell r="AN111">
            <v>0</v>
          </cell>
          <cell r="AO111">
            <v>0</v>
          </cell>
          <cell r="AP111">
            <v>0</v>
          </cell>
          <cell r="AQ111">
            <v>0</v>
          </cell>
          <cell r="AR111">
            <v>0</v>
          </cell>
          <cell r="AT111">
            <v>0</v>
          </cell>
          <cell r="AU111">
            <v>0</v>
          </cell>
          <cell r="BF111">
            <v>101</v>
          </cell>
        </row>
        <row r="112">
          <cell r="H112">
            <v>102</v>
          </cell>
          <cell r="I112" t="str">
            <v/>
          </cell>
          <cell r="J112" t="str">
            <v xml:space="preserve"> </v>
          </cell>
          <cell r="K112" t="str">
            <v xml:space="preserve"> </v>
          </cell>
          <cell r="L112" t="str">
            <v xml:space="preserve"> </v>
          </cell>
          <cell r="M112">
            <v>9999</v>
          </cell>
          <cell r="N112">
            <v>0</v>
          </cell>
          <cell r="O112" t="str">
            <v/>
          </cell>
          <cell r="P112" t="str">
            <v xml:space="preserve"> </v>
          </cell>
          <cell r="Q112" t="str">
            <v xml:space="preserve"> </v>
          </cell>
          <cell r="R112" t="str">
            <v xml:space="preserve"> </v>
          </cell>
          <cell r="S112">
            <v>9999</v>
          </cell>
          <cell r="T112">
            <v>0</v>
          </cell>
          <cell r="U112" t="str">
            <v/>
          </cell>
          <cell r="V112" t="str">
            <v xml:space="preserve"> </v>
          </cell>
          <cell r="W112" t="str">
            <v xml:space="preserve"> </v>
          </cell>
          <cell r="X112" t="str">
            <v xml:space="preserve"> </v>
          </cell>
          <cell r="Y112">
            <v>9999</v>
          </cell>
          <cell r="Z112">
            <v>0</v>
          </cell>
          <cell r="AA112" t="str">
            <v/>
          </cell>
          <cell r="AB112" t="str">
            <v xml:space="preserve"> </v>
          </cell>
          <cell r="AC112" t="str">
            <v xml:space="preserve"> </v>
          </cell>
          <cell r="AD112" t="str">
            <v xml:space="preserve"> </v>
          </cell>
          <cell r="AL112" t="str">
            <v/>
          </cell>
          <cell r="AM112">
            <v>0</v>
          </cell>
          <cell r="AN112">
            <v>0</v>
          </cell>
          <cell r="AO112">
            <v>0</v>
          </cell>
          <cell r="AP112">
            <v>0</v>
          </cell>
          <cell r="AQ112">
            <v>0</v>
          </cell>
          <cell r="AR112">
            <v>0</v>
          </cell>
          <cell r="AT112">
            <v>0</v>
          </cell>
          <cell r="AU112">
            <v>0</v>
          </cell>
          <cell r="BF112">
            <v>102</v>
          </cell>
        </row>
        <row r="113">
          <cell r="H113">
            <v>103</v>
          </cell>
          <cell r="I113" t="str">
            <v/>
          </cell>
          <cell r="J113" t="str">
            <v xml:space="preserve"> </v>
          </cell>
          <cell r="K113" t="str">
            <v xml:space="preserve"> </v>
          </cell>
          <cell r="L113" t="str">
            <v xml:space="preserve"> </v>
          </cell>
          <cell r="M113">
            <v>9999</v>
          </cell>
          <cell r="N113">
            <v>0</v>
          </cell>
          <cell r="O113" t="str">
            <v/>
          </cell>
          <cell r="P113" t="str">
            <v xml:space="preserve"> </v>
          </cell>
          <cell r="Q113" t="str">
            <v xml:space="preserve"> </v>
          </cell>
          <cell r="R113" t="str">
            <v xml:space="preserve"> </v>
          </cell>
          <cell r="S113">
            <v>9999</v>
          </cell>
          <cell r="T113">
            <v>0</v>
          </cell>
          <cell r="U113" t="str">
            <v/>
          </cell>
          <cell r="V113" t="str">
            <v xml:space="preserve"> </v>
          </cell>
          <cell r="W113" t="str">
            <v xml:space="preserve"> </v>
          </cell>
          <cell r="X113" t="str">
            <v xml:space="preserve"> </v>
          </cell>
          <cell r="Y113">
            <v>9999</v>
          </cell>
          <cell r="Z113">
            <v>0</v>
          </cell>
          <cell r="AA113" t="str">
            <v/>
          </cell>
          <cell r="AB113" t="str">
            <v xml:space="preserve"> </v>
          </cell>
          <cell r="AC113" t="str">
            <v xml:space="preserve"> </v>
          </cell>
          <cell r="AD113" t="str">
            <v xml:space="preserve"> </v>
          </cell>
          <cell r="AL113" t="str">
            <v/>
          </cell>
          <cell r="AM113">
            <v>0</v>
          </cell>
          <cell r="AN113">
            <v>0</v>
          </cell>
          <cell r="AO113">
            <v>0</v>
          </cell>
          <cell r="AP113">
            <v>0</v>
          </cell>
          <cell r="AQ113">
            <v>0</v>
          </cell>
          <cell r="AR113">
            <v>0</v>
          </cell>
          <cell r="AT113">
            <v>0</v>
          </cell>
          <cell r="AU113">
            <v>0</v>
          </cell>
          <cell r="BF113">
            <v>103</v>
          </cell>
        </row>
        <row r="114">
          <cell r="H114">
            <v>104</v>
          </cell>
          <cell r="I114" t="str">
            <v/>
          </cell>
          <cell r="J114" t="str">
            <v xml:space="preserve"> </v>
          </cell>
          <cell r="K114" t="str">
            <v xml:space="preserve"> </v>
          </cell>
          <cell r="L114" t="str">
            <v xml:space="preserve"> </v>
          </cell>
          <cell r="M114">
            <v>9999</v>
          </cell>
          <cell r="N114">
            <v>0</v>
          </cell>
          <cell r="O114" t="str">
            <v/>
          </cell>
          <cell r="P114" t="str">
            <v xml:space="preserve"> </v>
          </cell>
          <cell r="Q114" t="str">
            <v xml:space="preserve"> </v>
          </cell>
          <cell r="R114" t="str">
            <v xml:space="preserve"> </v>
          </cell>
          <cell r="S114">
            <v>9999</v>
          </cell>
          <cell r="T114">
            <v>0</v>
          </cell>
          <cell r="U114" t="str">
            <v/>
          </cell>
          <cell r="V114" t="str">
            <v xml:space="preserve"> </v>
          </cell>
          <cell r="W114" t="str">
            <v xml:space="preserve"> </v>
          </cell>
          <cell r="X114" t="str">
            <v xml:space="preserve"> </v>
          </cell>
          <cell r="Y114">
            <v>9999</v>
          </cell>
          <cell r="Z114">
            <v>0</v>
          </cell>
          <cell r="AA114" t="str">
            <v/>
          </cell>
          <cell r="AB114" t="str">
            <v xml:space="preserve"> </v>
          </cell>
          <cell r="AC114" t="str">
            <v xml:space="preserve"> </v>
          </cell>
          <cell r="AD114" t="str">
            <v xml:space="preserve"> </v>
          </cell>
          <cell r="AL114" t="str">
            <v/>
          </cell>
          <cell r="AM114">
            <v>0</v>
          </cell>
          <cell r="AN114">
            <v>0</v>
          </cell>
          <cell r="AO114">
            <v>0</v>
          </cell>
          <cell r="AP114">
            <v>0</v>
          </cell>
          <cell r="AQ114">
            <v>0</v>
          </cell>
          <cell r="AR114">
            <v>0</v>
          </cell>
          <cell r="AT114">
            <v>0</v>
          </cell>
          <cell r="AU114">
            <v>0</v>
          </cell>
          <cell r="BF114">
            <v>104</v>
          </cell>
        </row>
        <row r="115">
          <cell r="H115">
            <v>105</v>
          </cell>
          <cell r="I115" t="str">
            <v/>
          </cell>
          <cell r="J115" t="str">
            <v xml:space="preserve"> </v>
          </cell>
          <cell r="K115" t="str">
            <v xml:space="preserve"> </v>
          </cell>
          <cell r="L115" t="str">
            <v xml:space="preserve"> </v>
          </cell>
          <cell r="M115">
            <v>9999</v>
          </cell>
          <cell r="N115">
            <v>0</v>
          </cell>
          <cell r="O115" t="str">
            <v/>
          </cell>
          <cell r="P115" t="str">
            <v xml:space="preserve"> </v>
          </cell>
          <cell r="Q115" t="str">
            <v xml:space="preserve"> </v>
          </cell>
          <cell r="R115" t="str">
            <v xml:space="preserve"> </v>
          </cell>
          <cell r="S115">
            <v>9999</v>
          </cell>
          <cell r="T115">
            <v>0</v>
          </cell>
          <cell r="U115" t="str">
            <v/>
          </cell>
          <cell r="V115" t="str">
            <v xml:space="preserve"> </v>
          </cell>
          <cell r="W115" t="str">
            <v xml:space="preserve"> </v>
          </cell>
          <cell r="X115" t="str">
            <v xml:space="preserve"> </v>
          </cell>
          <cell r="Y115">
            <v>9999</v>
          </cell>
          <cell r="Z115">
            <v>0</v>
          </cell>
          <cell r="AA115" t="str">
            <v/>
          </cell>
          <cell r="AB115" t="str">
            <v xml:space="preserve"> </v>
          </cell>
          <cell r="AC115" t="str">
            <v xml:space="preserve"> </v>
          </cell>
          <cell r="AD115" t="str">
            <v xml:space="preserve"> </v>
          </cell>
          <cell r="AL115" t="str">
            <v/>
          </cell>
          <cell r="AM115">
            <v>0</v>
          </cell>
          <cell r="AN115">
            <v>0</v>
          </cell>
          <cell r="AO115">
            <v>0</v>
          </cell>
          <cell r="AP115">
            <v>0</v>
          </cell>
          <cell r="AQ115">
            <v>0</v>
          </cell>
          <cell r="AR115">
            <v>0</v>
          </cell>
          <cell r="AT115">
            <v>0</v>
          </cell>
          <cell r="AU115">
            <v>0</v>
          </cell>
          <cell r="BF115">
            <v>105</v>
          </cell>
        </row>
        <row r="116">
          <cell r="H116">
            <v>106</v>
          </cell>
          <cell r="I116" t="str">
            <v/>
          </cell>
          <cell r="J116" t="str">
            <v xml:space="preserve"> </v>
          </cell>
          <cell r="K116" t="str">
            <v xml:space="preserve"> </v>
          </cell>
          <cell r="L116" t="str">
            <v xml:space="preserve"> </v>
          </cell>
          <cell r="M116">
            <v>9999</v>
          </cell>
          <cell r="N116">
            <v>0</v>
          </cell>
          <cell r="O116" t="str">
            <v/>
          </cell>
          <cell r="P116" t="str">
            <v xml:space="preserve"> </v>
          </cell>
          <cell r="Q116" t="str">
            <v xml:space="preserve"> </v>
          </cell>
          <cell r="R116" t="str">
            <v xml:space="preserve"> </v>
          </cell>
          <cell r="S116">
            <v>9999</v>
          </cell>
          <cell r="T116">
            <v>0</v>
          </cell>
          <cell r="U116" t="str">
            <v/>
          </cell>
          <cell r="V116" t="str">
            <v xml:space="preserve"> </v>
          </cell>
          <cell r="W116" t="str">
            <v xml:space="preserve"> </v>
          </cell>
          <cell r="X116" t="str">
            <v xml:space="preserve"> </v>
          </cell>
          <cell r="Y116">
            <v>9999</v>
          </cell>
          <cell r="Z116">
            <v>0</v>
          </cell>
          <cell r="AA116" t="str">
            <v/>
          </cell>
          <cell r="AB116" t="str">
            <v xml:space="preserve"> </v>
          </cell>
          <cell r="AC116" t="str">
            <v xml:space="preserve"> </v>
          </cell>
          <cell r="AD116" t="str">
            <v xml:space="preserve"> </v>
          </cell>
          <cell r="AL116" t="str">
            <v/>
          </cell>
          <cell r="AM116">
            <v>0</v>
          </cell>
          <cell r="AN116">
            <v>0</v>
          </cell>
          <cell r="AO116">
            <v>0</v>
          </cell>
          <cell r="AP116">
            <v>0</v>
          </cell>
          <cell r="AQ116">
            <v>0</v>
          </cell>
          <cell r="AR116">
            <v>0</v>
          </cell>
          <cell r="AT116">
            <v>0</v>
          </cell>
          <cell r="AU116">
            <v>0</v>
          </cell>
          <cell r="BF116">
            <v>106</v>
          </cell>
        </row>
        <row r="117">
          <cell r="H117">
            <v>107</v>
          </cell>
          <cell r="I117" t="str">
            <v/>
          </cell>
          <cell r="J117" t="str">
            <v xml:space="preserve"> </v>
          </cell>
          <cell r="K117" t="str">
            <v xml:space="preserve"> </v>
          </cell>
          <cell r="L117" t="str">
            <v xml:space="preserve"> </v>
          </cell>
          <cell r="M117">
            <v>9999</v>
          </cell>
          <cell r="N117">
            <v>0</v>
          </cell>
          <cell r="O117" t="str">
            <v/>
          </cell>
          <cell r="P117" t="str">
            <v xml:space="preserve"> </v>
          </cell>
          <cell r="Q117" t="str">
            <v xml:space="preserve"> </v>
          </cell>
          <cell r="R117" t="str">
            <v xml:space="preserve"> </v>
          </cell>
          <cell r="S117">
            <v>9999</v>
          </cell>
          <cell r="T117">
            <v>0</v>
          </cell>
          <cell r="U117" t="str">
            <v/>
          </cell>
          <cell r="V117" t="str">
            <v xml:space="preserve"> </v>
          </cell>
          <cell r="W117" t="str">
            <v xml:space="preserve"> </v>
          </cell>
          <cell r="X117" t="str">
            <v xml:space="preserve"> </v>
          </cell>
          <cell r="Y117">
            <v>9999</v>
          </cell>
          <cell r="Z117">
            <v>0</v>
          </cell>
          <cell r="AA117" t="str">
            <v/>
          </cell>
          <cell r="AB117" t="str">
            <v xml:space="preserve"> </v>
          </cell>
          <cell r="AC117" t="str">
            <v xml:space="preserve"> </v>
          </cell>
          <cell r="AD117" t="str">
            <v xml:space="preserve"> </v>
          </cell>
          <cell r="AL117" t="str">
            <v/>
          </cell>
          <cell r="AM117">
            <v>0</v>
          </cell>
          <cell r="AN117">
            <v>0</v>
          </cell>
          <cell r="AO117">
            <v>0</v>
          </cell>
          <cell r="AP117">
            <v>0</v>
          </cell>
          <cell r="AQ117">
            <v>0</v>
          </cell>
          <cell r="AR117">
            <v>0</v>
          </cell>
          <cell r="AT117">
            <v>0</v>
          </cell>
          <cell r="AU117">
            <v>0</v>
          </cell>
          <cell r="BF117">
            <v>107</v>
          </cell>
        </row>
        <row r="118">
          <cell r="H118">
            <v>108</v>
          </cell>
          <cell r="I118" t="str">
            <v/>
          </cell>
          <cell r="J118" t="str">
            <v xml:space="preserve"> </v>
          </cell>
          <cell r="K118" t="str">
            <v xml:space="preserve"> </v>
          </cell>
          <cell r="L118" t="str">
            <v xml:space="preserve"> </v>
          </cell>
          <cell r="M118">
            <v>9999</v>
          </cell>
          <cell r="N118">
            <v>0</v>
          </cell>
          <cell r="O118" t="str">
            <v/>
          </cell>
          <cell r="P118" t="str">
            <v xml:space="preserve"> </v>
          </cell>
          <cell r="Q118" t="str">
            <v xml:space="preserve"> </v>
          </cell>
          <cell r="R118" t="str">
            <v xml:space="preserve"> </v>
          </cell>
          <cell r="S118">
            <v>9999</v>
          </cell>
          <cell r="T118">
            <v>0</v>
          </cell>
          <cell r="U118" t="str">
            <v/>
          </cell>
          <cell r="V118" t="str">
            <v xml:space="preserve"> </v>
          </cell>
          <cell r="W118" t="str">
            <v xml:space="preserve"> </v>
          </cell>
          <cell r="X118" t="str">
            <v xml:space="preserve"> </v>
          </cell>
          <cell r="Y118">
            <v>9999</v>
          </cell>
          <cell r="Z118">
            <v>0</v>
          </cell>
          <cell r="AA118" t="str">
            <v/>
          </cell>
          <cell r="AB118" t="str">
            <v xml:space="preserve"> </v>
          </cell>
          <cell r="AC118" t="str">
            <v xml:space="preserve"> </v>
          </cell>
          <cell r="AD118" t="str">
            <v xml:space="preserve"> </v>
          </cell>
          <cell r="AL118" t="str">
            <v/>
          </cell>
          <cell r="AM118">
            <v>0</v>
          </cell>
          <cell r="AN118">
            <v>0</v>
          </cell>
          <cell r="AO118">
            <v>0</v>
          </cell>
          <cell r="AP118">
            <v>0</v>
          </cell>
          <cell r="AQ118">
            <v>0</v>
          </cell>
          <cell r="AR118">
            <v>0</v>
          </cell>
          <cell r="AT118">
            <v>0</v>
          </cell>
          <cell r="AU118">
            <v>0</v>
          </cell>
          <cell r="BF118">
            <v>108</v>
          </cell>
        </row>
        <row r="119">
          <cell r="H119">
            <v>109</v>
          </cell>
          <cell r="I119" t="str">
            <v/>
          </cell>
          <cell r="J119" t="str">
            <v xml:space="preserve"> </v>
          </cell>
          <cell r="K119" t="str">
            <v xml:space="preserve"> </v>
          </cell>
          <cell r="L119" t="str">
            <v xml:space="preserve"> </v>
          </cell>
          <cell r="M119">
            <v>9999</v>
          </cell>
          <cell r="N119">
            <v>0</v>
          </cell>
          <cell r="O119" t="str">
            <v/>
          </cell>
          <cell r="P119" t="str">
            <v xml:space="preserve"> </v>
          </cell>
          <cell r="Q119" t="str">
            <v xml:space="preserve"> </v>
          </cell>
          <cell r="R119" t="str">
            <v xml:space="preserve"> </v>
          </cell>
          <cell r="S119">
            <v>9999</v>
          </cell>
          <cell r="T119">
            <v>0</v>
          </cell>
          <cell r="U119" t="str">
            <v/>
          </cell>
          <cell r="V119" t="str">
            <v xml:space="preserve"> </v>
          </cell>
          <cell r="W119" t="str">
            <v xml:space="preserve"> </v>
          </cell>
          <cell r="X119" t="str">
            <v xml:space="preserve"> </v>
          </cell>
          <cell r="Y119">
            <v>9999</v>
          </cell>
          <cell r="Z119">
            <v>0</v>
          </cell>
          <cell r="AA119" t="str">
            <v/>
          </cell>
          <cell r="AB119" t="str">
            <v xml:space="preserve"> </v>
          </cell>
          <cell r="AC119" t="str">
            <v xml:space="preserve"> </v>
          </cell>
          <cell r="AD119" t="str">
            <v xml:space="preserve"> </v>
          </cell>
          <cell r="AL119" t="str">
            <v/>
          </cell>
          <cell r="AM119">
            <v>0</v>
          </cell>
          <cell r="AN119">
            <v>0</v>
          </cell>
          <cell r="AO119">
            <v>0</v>
          </cell>
          <cell r="AP119">
            <v>0</v>
          </cell>
          <cell r="AQ119">
            <v>0</v>
          </cell>
          <cell r="AR119">
            <v>0</v>
          </cell>
          <cell r="AT119">
            <v>0</v>
          </cell>
          <cell r="AU119">
            <v>0</v>
          </cell>
          <cell r="BF119">
            <v>109</v>
          </cell>
        </row>
        <row r="120">
          <cell r="H120">
            <v>110</v>
          </cell>
          <cell r="I120" t="str">
            <v/>
          </cell>
          <cell r="J120" t="str">
            <v xml:space="preserve"> </v>
          </cell>
          <cell r="K120" t="str">
            <v xml:space="preserve"> </v>
          </cell>
          <cell r="L120" t="str">
            <v xml:space="preserve"> </v>
          </cell>
          <cell r="M120">
            <v>9999</v>
          </cell>
          <cell r="N120">
            <v>0</v>
          </cell>
          <cell r="O120" t="str">
            <v/>
          </cell>
          <cell r="P120" t="str">
            <v xml:space="preserve"> </v>
          </cell>
          <cell r="Q120" t="str">
            <v xml:space="preserve"> </v>
          </cell>
          <cell r="R120" t="str">
            <v xml:space="preserve"> </v>
          </cell>
          <cell r="S120">
            <v>9999</v>
          </cell>
          <cell r="T120">
            <v>0</v>
          </cell>
          <cell r="U120" t="str">
            <v/>
          </cell>
          <cell r="V120" t="str">
            <v xml:space="preserve"> </v>
          </cell>
          <cell r="W120" t="str">
            <v xml:space="preserve"> </v>
          </cell>
          <cell r="X120" t="str">
            <v xml:space="preserve"> </v>
          </cell>
          <cell r="Y120">
            <v>9999</v>
          </cell>
          <cell r="Z120">
            <v>0</v>
          </cell>
          <cell r="AA120" t="str">
            <v/>
          </cell>
          <cell r="AB120" t="str">
            <v xml:space="preserve"> </v>
          </cell>
          <cell r="AC120" t="str">
            <v xml:space="preserve"> </v>
          </cell>
          <cell r="AD120" t="str">
            <v xml:space="preserve"> </v>
          </cell>
          <cell r="AL120" t="str">
            <v/>
          </cell>
          <cell r="AM120">
            <v>0</v>
          </cell>
          <cell r="AN120">
            <v>0</v>
          </cell>
          <cell r="AO120">
            <v>0</v>
          </cell>
          <cell r="AP120">
            <v>0</v>
          </cell>
          <cell r="AQ120">
            <v>0</v>
          </cell>
          <cell r="AR120">
            <v>0</v>
          </cell>
          <cell r="AT120">
            <v>0</v>
          </cell>
          <cell r="AU120">
            <v>0</v>
          </cell>
          <cell r="BF120">
            <v>110</v>
          </cell>
        </row>
        <row r="121">
          <cell r="H121">
            <v>111</v>
          </cell>
          <cell r="I121" t="str">
            <v/>
          </cell>
          <cell r="J121" t="str">
            <v xml:space="preserve"> </v>
          </cell>
          <cell r="K121" t="str">
            <v xml:space="preserve"> </v>
          </cell>
          <cell r="L121" t="str">
            <v xml:space="preserve"> </v>
          </cell>
          <cell r="M121">
            <v>9999</v>
          </cell>
          <cell r="N121">
            <v>0</v>
          </cell>
          <cell r="O121" t="str">
            <v/>
          </cell>
          <cell r="P121" t="str">
            <v xml:space="preserve"> </v>
          </cell>
          <cell r="Q121" t="str">
            <v xml:space="preserve"> </v>
          </cell>
          <cell r="R121" t="str">
            <v xml:space="preserve"> </v>
          </cell>
          <cell r="S121">
            <v>9999</v>
          </cell>
          <cell r="T121">
            <v>0</v>
          </cell>
          <cell r="U121" t="str">
            <v/>
          </cell>
          <cell r="V121" t="str">
            <v xml:space="preserve"> </v>
          </cell>
          <cell r="W121" t="str">
            <v xml:space="preserve"> </v>
          </cell>
          <cell r="X121" t="str">
            <v xml:space="preserve"> </v>
          </cell>
          <cell r="Y121">
            <v>9999</v>
          </cell>
          <cell r="Z121">
            <v>0</v>
          </cell>
          <cell r="AA121" t="str">
            <v/>
          </cell>
          <cell r="AB121" t="str">
            <v xml:space="preserve"> </v>
          </cell>
          <cell r="AC121" t="str">
            <v xml:space="preserve"> </v>
          </cell>
          <cell r="AD121" t="str">
            <v xml:space="preserve"> </v>
          </cell>
          <cell r="AL121" t="str">
            <v/>
          </cell>
          <cell r="AM121">
            <v>0</v>
          </cell>
          <cell r="AN121">
            <v>0</v>
          </cell>
          <cell r="AO121">
            <v>0</v>
          </cell>
          <cell r="AP121">
            <v>0</v>
          </cell>
          <cell r="AQ121">
            <v>0</v>
          </cell>
          <cell r="AR121">
            <v>0</v>
          </cell>
          <cell r="AT121">
            <v>0</v>
          </cell>
          <cell r="AU121">
            <v>0</v>
          </cell>
          <cell r="BF121">
            <v>111</v>
          </cell>
        </row>
        <row r="122">
          <cell r="H122">
            <v>112</v>
          </cell>
          <cell r="I122" t="str">
            <v/>
          </cell>
          <cell r="J122" t="str">
            <v xml:space="preserve"> </v>
          </cell>
          <cell r="K122" t="str">
            <v xml:space="preserve"> </v>
          </cell>
          <cell r="L122" t="str">
            <v xml:space="preserve"> </v>
          </cell>
          <cell r="M122">
            <v>9999</v>
          </cell>
          <cell r="N122">
            <v>0</v>
          </cell>
          <cell r="O122" t="str">
            <v/>
          </cell>
          <cell r="P122" t="str">
            <v xml:space="preserve"> </v>
          </cell>
          <cell r="Q122" t="str">
            <v xml:space="preserve"> </v>
          </cell>
          <cell r="R122" t="str">
            <v xml:space="preserve"> </v>
          </cell>
          <cell r="S122">
            <v>9999</v>
          </cell>
          <cell r="T122">
            <v>0</v>
          </cell>
          <cell r="U122" t="str">
            <v/>
          </cell>
          <cell r="V122" t="str">
            <v xml:space="preserve"> </v>
          </cell>
          <cell r="W122" t="str">
            <v xml:space="preserve"> </v>
          </cell>
          <cell r="X122" t="str">
            <v xml:space="preserve"> </v>
          </cell>
          <cell r="Y122">
            <v>9999</v>
          </cell>
          <cell r="Z122">
            <v>0</v>
          </cell>
          <cell r="AA122" t="str">
            <v/>
          </cell>
          <cell r="AB122" t="str">
            <v xml:space="preserve"> </v>
          </cell>
          <cell r="AC122" t="str">
            <v xml:space="preserve"> </v>
          </cell>
          <cell r="AD122" t="str">
            <v xml:space="preserve"> </v>
          </cell>
          <cell r="AL122" t="str">
            <v/>
          </cell>
          <cell r="AM122">
            <v>0</v>
          </cell>
          <cell r="AN122">
            <v>0</v>
          </cell>
          <cell r="AO122">
            <v>0</v>
          </cell>
          <cell r="AP122">
            <v>0</v>
          </cell>
          <cell r="AQ122">
            <v>0</v>
          </cell>
          <cell r="AR122">
            <v>0</v>
          </cell>
          <cell r="AT122">
            <v>0</v>
          </cell>
          <cell r="AU122">
            <v>0</v>
          </cell>
          <cell r="BF122">
            <v>112</v>
          </cell>
        </row>
        <row r="123">
          <cell r="H123">
            <v>113</v>
          </cell>
          <cell r="I123" t="str">
            <v/>
          </cell>
          <cell r="J123" t="str">
            <v xml:space="preserve"> </v>
          </cell>
          <cell r="K123" t="str">
            <v xml:space="preserve"> </v>
          </cell>
          <cell r="L123" t="str">
            <v xml:space="preserve"> </v>
          </cell>
          <cell r="M123">
            <v>9999</v>
          </cell>
          <cell r="N123">
            <v>0</v>
          </cell>
          <cell r="O123" t="str">
            <v/>
          </cell>
          <cell r="P123" t="str">
            <v xml:space="preserve"> </v>
          </cell>
          <cell r="Q123" t="str">
            <v xml:space="preserve"> </v>
          </cell>
          <cell r="R123" t="str">
            <v xml:space="preserve"> </v>
          </cell>
          <cell r="S123">
            <v>9999</v>
          </cell>
          <cell r="T123">
            <v>0</v>
          </cell>
          <cell r="U123" t="str">
            <v/>
          </cell>
          <cell r="V123" t="str">
            <v xml:space="preserve"> </v>
          </cell>
          <cell r="W123" t="str">
            <v xml:space="preserve"> </v>
          </cell>
          <cell r="X123" t="str">
            <v xml:space="preserve"> </v>
          </cell>
          <cell r="Y123">
            <v>9999</v>
          </cell>
          <cell r="Z123">
            <v>0</v>
          </cell>
          <cell r="AA123" t="str">
            <v/>
          </cell>
          <cell r="AB123" t="str">
            <v xml:space="preserve"> </v>
          </cell>
          <cell r="AC123" t="str">
            <v xml:space="preserve"> </v>
          </cell>
          <cell r="AD123" t="str">
            <v xml:space="preserve"> </v>
          </cell>
          <cell r="AL123" t="str">
            <v/>
          </cell>
          <cell r="AM123">
            <v>0</v>
          </cell>
          <cell r="AN123">
            <v>0</v>
          </cell>
          <cell r="AO123">
            <v>0</v>
          </cell>
          <cell r="AP123">
            <v>0</v>
          </cell>
          <cell r="AQ123">
            <v>0</v>
          </cell>
          <cell r="AR123">
            <v>0</v>
          </cell>
          <cell r="AT123">
            <v>0</v>
          </cell>
          <cell r="AU123">
            <v>0</v>
          </cell>
          <cell r="BF123">
            <v>113</v>
          </cell>
        </row>
        <row r="124">
          <cell r="H124">
            <v>114</v>
          </cell>
          <cell r="I124" t="str">
            <v/>
          </cell>
          <cell r="J124" t="str">
            <v xml:space="preserve"> </v>
          </cell>
          <cell r="K124" t="str">
            <v xml:space="preserve"> </v>
          </cell>
          <cell r="L124" t="str">
            <v xml:space="preserve"> </v>
          </cell>
          <cell r="M124">
            <v>9999</v>
          </cell>
          <cell r="N124">
            <v>0</v>
          </cell>
          <cell r="O124" t="str">
            <v/>
          </cell>
          <cell r="P124" t="str">
            <v xml:space="preserve"> </v>
          </cell>
          <cell r="Q124" t="str">
            <v xml:space="preserve"> </v>
          </cell>
          <cell r="R124" t="str">
            <v xml:space="preserve"> </v>
          </cell>
          <cell r="S124">
            <v>9999</v>
          </cell>
          <cell r="T124">
            <v>0</v>
          </cell>
          <cell r="U124" t="str">
            <v/>
          </cell>
          <cell r="V124" t="str">
            <v xml:space="preserve"> </v>
          </cell>
          <cell r="W124" t="str">
            <v xml:space="preserve"> </v>
          </cell>
          <cell r="X124" t="str">
            <v xml:space="preserve"> </v>
          </cell>
          <cell r="Y124">
            <v>9999</v>
          </cell>
          <cell r="Z124">
            <v>0</v>
          </cell>
          <cell r="AA124" t="str">
            <v/>
          </cell>
          <cell r="AB124" t="str">
            <v xml:space="preserve"> </v>
          </cell>
          <cell r="AC124" t="str">
            <v xml:space="preserve"> </v>
          </cell>
          <cell r="AD124" t="str">
            <v xml:space="preserve"> </v>
          </cell>
          <cell r="AL124" t="str">
            <v/>
          </cell>
          <cell r="AM124">
            <v>0</v>
          </cell>
          <cell r="AN124">
            <v>0</v>
          </cell>
          <cell r="AO124">
            <v>0</v>
          </cell>
          <cell r="AP124">
            <v>0</v>
          </cell>
          <cell r="AQ124">
            <v>0</v>
          </cell>
          <cell r="AR124">
            <v>0</v>
          </cell>
          <cell r="AT124">
            <v>0</v>
          </cell>
          <cell r="AU124">
            <v>0</v>
          </cell>
          <cell r="BF124">
            <v>114</v>
          </cell>
        </row>
        <row r="125">
          <cell r="H125">
            <v>115</v>
          </cell>
          <cell r="I125" t="str">
            <v/>
          </cell>
          <cell r="J125" t="str">
            <v xml:space="preserve"> </v>
          </cell>
          <cell r="K125" t="str">
            <v xml:space="preserve"> </v>
          </cell>
          <cell r="L125" t="str">
            <v xml:space="preserve"> </v>
          </cell>
          <cell r="M125">
            <v>9999</v>
          </cell>
          <cell r="N125">
            <v>0</v>
          </cell>
          <cell r="O125" t="str">
            <v/>
          </cell>
          <cell r="P125" t="str">
            <v xml:space="preserve"> </v>
          </cell>
          <cell r="Q125" t="str">
            <v xml:space="preserve"> </v>
          </cell>
          <cell r="R125" t="str">
            <v xml:space="preserve"> </v>
          </cell>
          <cell r="S125">
            <v>9999</v>
          </cell>
          <cell r="T125">
            <v>0</v>
          </cell>
          <cell r="U125" t="str">
            <v/>
          </cell>
          <cell r="V125" t="str">
            <v xml:space="preserve"> </v>
          </cell>
          <cell r="W125" t="str">
            <v xml:space="preserve"> </v>
          </cell>
          <cell r="X125" t="str">
            <v xml:space="preserve"> </v>
          </cell>
          <cell r="Y125">
            <v>9999</v>
          </cell>
          <cell r="Z125">
            <v>0</v>
          </cell>
          <cell r="AA125" t="str">
            <v/>
          </cell>
          <cell r="AB125" t="str">
            <v xml:space="preserve"> </v>
          </cell>
          <cell r="AC125" t="str">
            <v xml:space="preserve"> </v>
          </cell>
          <cell r="AD125" t="str">
            <v xml:space="preserve"> </v>
          </cell>
          <cell r="AL125" t="str">
            <v/>
          </cell>
          <cell r="AM125">
            <v>0</v>
          </cell>
          <cell r="AN125">
            <v>0</v>
          </cell>
          <cell r="AO125">
            <v>0</v>
          </cell>
          <cell r="AP125">
            <v>0</v>
          </cell>
          <cell r="AQ125">
            <v>0</v>
          </cell>
          <cell r="AR125">
            <v>0</v>
          </cell>
          <cell r="AT125">
            <v>0</v>
          </cell>
          <cell r="AU125">
            <v>0</v>
          </cell>
          <cell r="BF125">
            <v>115</v>
          </cell>
        </row>
        <row r="126">
          <cell r="H126">
            <v>116</v>
          </cell>
          <cell r="I126" t="str">
            <v/>
          </cell>
          <cell r="J126" t="str">
            <v xml:space="preserve"> </v>
          </cell>
          <cell r="K126" t="str">
            <v xml:space="preserve"> </v>
          </cell>
          <cell r="L126" t="str">
            <v xml:space="preserve"> </v>
          </cell>
          <cell r="M126">
            <v>9999</v>
          </cell>
          <cell r="N126">
            <v>0</v>
          </cell>
          <cell r="O126" t="str">
            <v/>
          </cell>
          <cell r="P126" t="str">
            <v xml:space="preserve"> </v>
          </cell>
          <cell r="Q126" t="str">
            <v xml:space="preserve"> </v>
          </cell>
          <cell r="R126" t="str">
            <v xml:space="preserve"> </v>
          </cell>
          <cell r="S126">
            <v>9999</v>
          </cell>
          <cell r="T126">
            <v>0</v>
          </cell>
          <cell r="U126" t="str">
            <v/>
          </cell>
          <cell r="V126" t="str">
            <v xml:space="preserve"> </v>
          </cell>
          <cell r="W126" t="str">
            <v xml:space="preserve"> </v>
          </cell>
          <cell r="X126" t="str">
            <v xml:space="preserve"> </v>
          </cell>
          <cell r="Y126">
            <v>9999</v>
          </cell>
          <cell r="Z126">
            <v>0</v>
          </cell>
          <cell r="AA126" t="str">
            <v/>
          </cell>
          <cell r="AB126" t="str">
            <v xml:space="preserve"> </v>
          </cell>
          <cell r="AC126" t="str">
            <v xml:space="preserve"> </v>
          </cell>
          <cell r="AD126" t="str">
            <v xml:space="preserve"> </v>
          </cell>
          <cell r="AL126" t="str">
            <v/>
          </cell>
          <cell r="AM126">
            <v>0</v>
          </cell>
          <cell r="AN126">
            <v>0</v>
          </cell>
          <cell r="AO126">
            <v>0</v>
          </cell>
          <cell r="AP126">
            <v>0</v>
          </cell>
          <cell r="AQ126">
            <v>0</v>
          </cell>
          <cell r="AR126">
            <v>0</v>
          </cell>
          <cell r="AT126">
            <v>0</v>
          </cell>
          <cell r="AU126">
            <v>0</v>
          </cell>
          <cell r="BF126">
            <v>116</v>
          </cell>
        </row>
        <row r="127">
          <cell r="H127">
            <v>117</v>
          </cell>
          <cell r="I127" t="str">
            <v/>
          </cell>
          <cell r="J127" t="str">
            <v xml:space="preserve"> </v>
          </cell>
          <cell r="K127" t="str">
            <v xml:space="preserve"> </v>
          </cell>
          <cell r="L127" t="str">
            <v xml:space="preserve"> </v>
          </cell>
          <cell r="M127">
            <v>9999</v>
          </cell>
          <cell r="N127">
            <v>0</v>
          </cell>
          <cell r="O127" t="str">
            <v/>
          </cell>
          <cell r="P127" t="str">
            <v xml:space="preserve"> </v>
          </cell>
          <cell r="Q127" t="str">
            <v xml:space="preserve"> </v>
          </cell>
          <cell r="R127" t="str">
            <v xml:space="preserve"> </v>
          </cell>
          <cell r="S127">
            <v>9999</v>
          </cell>
          <cell r="T127">
            <v>0</v>
          </cell>
          <cell r="U127" t="str">
            <v/>
          </cell>
          <cell r="V127" t="str">
            <v xml:space="preserve"> </v>
          </cell>
          <cell r="W127" t="str">
            <v xml:space="preserve"> </v>
          </cell>
          <cell r="X127" t="str">
            <v xml:space="preserve"> </v>
          </cell>
          <cell r="Y127">
            <v>9999</v>
          </cell>
          <cell r="Z127">
            <v>0</v>
          </cell>
          <cell r="AA127" t="str">
            <v/>
          </cell>
          <cell r="AB127" t="str">
            <v xml:space="preserve"> </v>
          </cell>
          <cell r="AC127" t="str">
            <v xml:space="preserve"> </v>
          </cell>
          <cell r="AD127" t="str">
            <v xml:space="preserve"> </v>
          </cell>
          <cell r="AL127" t="str">
            <v/>
          </cell>
          <cell r="AM127">
            <v>0</v>
          </cell>
          <cell r="AN127">
            <v>0</v>
          </cell>
          <cell r="AO127">
            <v>0</v>
          </cell>
          <cell r="AP127">
            <v>0</v>
          </cell>
          <cell r="AQ127">
            <v>0</v>
          </cell>
          <cell r="AR127">
            <v>0</v>
          </cell>
          <cell r="AT127">
            <v>0</v>
          </cell>
          <cell r="AU127">
            <v>0</v>
          </cell>
          <cell r="BF127">
            <v>117</v>
          </cell>
        </row>
        <row r="128">
          <cell r="H128">
            <v>118</v>
          </cell>
          <cell r="I128" t="str">
            <v/>
          </cell>
          <cell r="J128" t="str">
            <v xml:space="preserve"> </v>
          </cell>
          <cell r="K128" t="str">
            <v xml:space="preserve"> </v>
          </cell>
          <cell r="L128" t="str">
            <v xml:space="preserve"> </v>
          </cell>
          <cell r="M128">
            <v>9999</v>
          </cell>
          <cell r="N128">
            <v>0</v>
          </cell>
          <cell r="O128" t="str">
            <v/>
          </cell>
          <cell r="P128" t="str">
            <v xml:space="preserve"> </v>
          </cell>
          <cell r="Q128" t="str">
            <v xml:space="preserve"> </v>
          </cell>
          <cell r="R128" t="str">
            <v xml:space="preserve"> </v>
          </cell>
          <cell r="S128">
            <v>9999</v>
          </cell>
          <cell r="T128">
            <v>0</v>
          </cell>
          <cell r="U128" t="str">
            <v/>
          </cell>
          <cell r="V128" t="str">
            <v xml:space="preserve"> </v>
          </cell>
          <cell r="W128" t="str">
            <v xml:space="preserve"> </v>
          </cell>
          <cell r="X128" t="str">
            <v xml:space="preserve"> </v>
          </cell>
          <cell r="Y128">
            <v>9999</v>
          </cell>
          <cell r="Z128">
            <v>0</v>
          </cell>
          <cell r="AA128" t="str">
            <v/>
          </cell>
          <cell r="AB128" t="str">
            <v xml:space="preserve"> </v>
          </cell>
          <cell r="AC128" t="str">
            <v xml:space="preserve"> </v>
          </cell>
          <cell r="AD128" t="str">
            <v xml:space="preserve"> </v>
          </cell>
          <cell r="AL128" t="str">
            <v/>
          </cell>
          <cell r="AM128">
            <v>0</v>
          </cell>
          <cell r="AN128">
            <v>0</v>
          </cell>
          <cell r="AO128">
            <v>0</v>
          </cell>
          <cell r="AP128">
            <v>0</v>
          </cell>
          <cell r="AQ128">
            <v>0</v>
          </cell>
          <cell r="AR128">
            <v>0</v>
          </cell>
          <cell r="AT128">
            <v>0</v>
          </cell>
          <cell r="AU128">
            <v>0</v>
          </cell>
          <cell r="BF128">
            <v>118</v>
          </cell>
        </row>
        <row r="129">
          <cell r="H129">
            <v>119</v>
          </cell>
          <cell r="I129" t="str">
            <v/>
          </cell>
          <cell r="J129" t="str">
            <v xml:space="preserve"> </v>
          </cell>
          <cell r="K129" t="str">
            <v xml:space="preserve"> </v>
          </cell>
          <cell r="L129" t="str">
            <v xml:space="preserve"> </v>
          </cell>
          <cell r="M129">
            <v>9999</v>
          </cell>
          <cell r="N129">
            <v>0</v>
          </cell>
          <cell r="O129" t="str">
            <v/>
          </cell>
          <cell r="P129" t="str">
            <v xml:space="preserve"> </v>
          </cell>
          <cell r="Q129" t="str">
            <v xml:space="preserve"> </v>
          </cell>
          <cell r="R129" t="str">
            <v xml:space="preserve"> </v>
          </cell>
          <cell r="S129">
            <v>9999</v>
          </cell>
          <cell r="T129">
            <v>0</v>
          </cell>
          <cell r="U129" t="str">
            <v/>
          </cell>
          <cell r="V129" t="str">
            <v xml:space="preserve"> </v>
          </cell>
          <cell r="W129" t="str">
            <v xml:space="preserve"> </v>
          </cell>
          <cell r="X129" t="str">
            <v xml:space="preserve"> </v>
          </cell>
          <cell r="Y129">
            <v>9999</v>
          </cell>
          <cell r="Z129">
            <v>0</v>
          </cell>
          <cell r="AA129" t="str">
            <v/>
          </cell>
          <cell r="AB129" t="str">
            <v xml:space="preserve"> </v>
          </cell>
          <cell r="AC129" t="str">
            <v xml:space="preserve"> </v>
          </cell>
          <cell r="AD129" t="str">
            <v xml:space="preserve"> </v>
          </cell>
          <cell r="AL129" t="str">
            <v/>
          </cell>
          <cell r="AM129">
            <v>0</v>
          </cell>
          <cell r="AN129">
            <v>0</v>
          </cell>
          <cell r="AO129">
            <v>0</v>
          </cell>
          <cell r="AP129">
            <v>0</v>
          </cell>
          <cell r="AQ129">
            <v>0</v>
          </cell>
          <cell r="AR129">
            <v>0</v>
          </cell>
          <cell r="AT129">
            <v>0</v>
          </cell>
          <cell r="AU129">
            <v>0</v>
          </cell>
          <cell r="BF129">
            <v>119</v>
          </cell>
        </row>
        <row r="130">
          <cell r="H130">
            <v>120</v>
          </cell>
          <cell r="I130" t="str">
            <v/>
          </cell>
          <cell r="J130" t="str">
            <v xml:space="preserve"> </v>
          </cell>
          <cell r="K130" t="str">
            <v xml:space="preserve"> </v>
          </cell>
          <cell r="L130" t="str">
            <v xml:space="preserve"> </v>
          </cell>
          <cell r="M130">
            <v>9999</v>
          </cell>
          <cell r="N130">
            <v>0</v>
          </cell>
          <cell r="O130" t="str">
            <v/>
          </cell>
          <cell r="P130" t="str">
            <v xml:space="preserve"> </v>
          </cell>
          <cell r="Q130" t="str">
            <v xml:space="preserve"> </v>
          </cell>
          <cell r="R130" t="str">
            <v xml:space="preserve"> </v>
          </cell>
          <cell r="S130">
            <v>9999</v>
          </cell>
          <cell r="T130">
            <v>0</v>
          </cell>
          <cell r="U130" t="str">
            <v/>
          </cell>
          <cell r="V130" t="str">
            <v xml:space="preserve"> </v>
          </cell>
          <cell r="W130" t="str">
            <v xml:space="preserve"> </v>
          </cell>
          <cell r="X130" t="str">
            <v xml:space="preserve"> </v>
          </cell>
          <cell r="Y130">
            <v>9999</v>
          </cell>
          <cell r="Z130">
            <v>0</v>
          </cell>
          <cell r="AA130" t="str">
            <v/>
          </cell>
          <cell r="AB130" t="str">
            <v xml:space="preserve"> </v>
          </cell>
          <cell r="AC130" t="str">
            <v xml:space="preserve"> </v>
          </cell>
          <cell r="AD130" t="str">
            <v xml:space="preserve"> </v>
          </cell>
          <cell r="AL130" t="str">
            <v/>
          </cell>
          <cell r="AM130">
            <v>0</v>
          </cell>
          <cell r="AN130">
            <v>0</v>
          </cell>
          <cell r="AO130">
            <v>0</v>
          </cell>
          <cell r="AP130">
            <v>0</v>
          </cell>
          <cell r="AQ130">
            <v>0</v>
          </cell>
          <cell r="AR130">
            <v>0</v>
          </cell>
          <cell r="AT130">
            <v>0</v>
          </cell>
          <cell r="AU130">
            <v>0</v>
          </cell>
          <cell r="BF130">
            <v>120</v>
          </cell>
        </row>
        <row r="131">
          <cell r="H131">
            <v>121</v>
          </cell>
          <cell r="I131" t="str">
            <v/>
          </cell>
          <cell r="J131" t="str">
            <v xml:space="preserve"> </v>
          </cell>
          <cell r="K131" t="str">
            <v xml:space="preserve"> </v>
          </cell>
          <cell r="L131" t="str">
            <v xml:space="preserve"> </v>
          </cell>
          <cell r="M131">
            <v>9999</v>
          </cell>
          <cell r="N131">
            <v>0</v>
          </cell>
          <cell r="O131" t="str">
            <v/>
          </cell>
          <cell r="P131" t="str">
            <v xml:space="preserve"> </v>
          </cell>
          <cell r="Q131" t="str">
            <v xml:space="preserve"> </v>
          </cell>
          <cell r="R131" t="str">
            <v xml:space="preserve"> </v>
          </cell>
          <cell r="S131">
            <v>9999</v>
          </cell>
          <cell r="T131">
            <v>0</v>
          </cell>
          <cell r="U131" t="str">
            <v/>
          </cell>
          <cell r="V131" t="str">
            <v xml:space="preserve"> </v>
          </cell>
          <cell r="W131" t="str">
            <v xml:space="preserve"> </v>
          </cell>
          <cell r="X131" t="str">
            <v xml:space="preserve"> </v>
          </cell>
          <cell r="Y131">
            <v>9999</v>
          </cell>
          <cell r="Z131">
            <v>0</v>
          </cell>
          <cell r="AA131" t="str">
            <v/>
          </cell>
          <cell r="AB131" t="str">
            <v xml:space="preserve"> </v>
          </cell>
          <cell r="AC131" t="str">
            <v xml:space="preserve"> </v>
          </cell>
          <cell r="AD131" t="str">
            <v xml:space="preserve"> </v>
          </cell>
          <cell r="AL131" t="str">
            <v/>
          </cell>
          <cell r="AM131">
            <v>0</v>
          </cell>
          <cell r="AN131">
            <v>0</v>
          </cell>
          <cell r="AO131">
            <v>0</v>
          </cell>
          <cell r="AP131">
            <v>0</v>
          </cell>
          <cell r="AQ131">
            <v>0</v>
          </cell>
          <cell r="AR131">
            <v>0</v>
          </cell>
          <cell r="AT131">
            <v>0</v>
          </cell>
          <cell r="AU131">
            <v>0</v>
          </cell>
          <cell r="BF131">
            <v>121</v>
          </cell>
        </row>
        <row r="132">
          <cell r="H132">
            <v>122</v>
          </cell>
          <cell r="I132" t="str">
            <v/>
          </cell>
          <cell r="J132" t="str">
            <v xml:space="preserve"> </v>
          </cell>
          <cell r="K132" t="str">
            <v xml:space="preserve"> </v>
          </cell>
          <cell r="L132" t="str">
            <v xml:space="preserve"> </v>
          </cell>
          <cell r="M132">
            <v>9999</v>
          </cell>
          <cell r="N132">
            <v>0</v>
          </cell>
          <cell r="O132" t="str">
            <v/>
          </cell>
          <cell r="P132" t="str">
            <v xml:space="preserve"> </v>
          </cell>
          <cell r="Q132" t="str">
            <v xml:space="preserve"> </v>
          </cell>
          <cell r="R132" t="str">
            <v xml:space="preserve"> </v>
          </cell>
          <cell r="S132">
            <v>9999</v>
          </cell>
          <cell r="T132">
            <v>0</v>
          </cell>
          <cell r="U132" t="str">
            <v/>
          </cell>
          <cell r="V132" t="str">
            <v xml:space="preserve"> </v>
          </cell>
          <cell r="W132" t="str">
            <v xml:space="preserve"> </v>
          </cell>
          <cell r="X132" t="str">
            <v xml:space="preserve"> </v>
          </cell>
          <cell r="Y132">
            <v>9999</v>
          </cell>
          <cell r="Z132">
            <v>0</v>
          </cell>
          <cell r="AA132" t="str">
            <v/>
          </cell>
          <cell r="AB132" t="str">
            <v xml:space="preserve"> </v>
          </cell>
          <cell r="AC132" t="str">
            <v xml:space="preserve"> </v>
          </cell>
          <cell r="AD132" t="str">
            <v xml:space="preserve"> </v>
          </cell>
          <cell r="AL132" t="str">
            <v/>
          </cell>
          <cell r="AM132">
            <v>0</v>
          </cell>
          <cell r="AN132">
            <v>0</v>
          </cell>
          <cell r="AO132">
            <v>0</v>
          </cell>
          <cell r="AP132">
            <v>0</v>
          </cell>
          <cell r="AQ132">
            <v>0</v>
          </cell>
          <cell r="AR132">
            <v>0</v>
          </cell>
          <cell r="AT132">
            <v>0</v>
          </cell>
          <cell r="AU132">
            <v>0</v>
          </cell>
          <cell r="BF132">
            <v>122</v>
          </cell>
        </row>
        <row r="133">
          <cell r="H133">
            <v>123</v>
          </cell>
          <cell r="I133" t="str">
            <v/>
          </cell>
          <cell r="J133" t="str">
            <v xml:space="preserve"> </v>
          </cell>
          <cell r="K133" t="str">
            <v xml:space="preserve"> </v>
          </cell>
          <cell r="L133" t="str">
            <v xml:space="preserve"> </v>
          </cell>
          <cell r="M133">
            <v>9999</v>
          </cell>
          <cell r="N133">
            <v>0</v>
          </cell>
          <cell r="O133" t="str">
            <v/>
          </cell>
          <cell r="P133" t="str">
            <v xml:space="preserve"> </v>
          </cell>
          <cell r="Q133" t="str">
            <v xml:space="preserve"> </v>
          </cell>
          <cell r="R133" t="str">
            <v xml:space="preserve"> </v>
          </cell>
          <cell r="S133">
            <v>9999</v>
          </cell>
          <cell r="T133">
            <v>0</v>
          </cell>
          <cell r="U133" t="str">
            <v/>
          </cell>
          <cell r="V133" t="str">
            <v xml:space="preserve"> </v>
          </cell>
          <cell r="W133" t="str">
            <v xml:space="preserve"> </v>
          </cell>
          <cell r="X133" t="str">
            <v xml:space="preserve"> </v>
          </cell>
          <cell r="Y133">
            <v>9999</v>
          </cell>
          <cell r="Z133">
            <v>0</v>
          </cell>
          <cell r="AA133" t="str">
            <v/>
          </cell>
          <cell r="AB133" t="str">
            <v xml:space="preserve"> </v>
          </cell>
          <cell r="AC133" t="str">
            <v xml:space="preserve"> </v>
          </cell>
          <cell r="AD133" t="str">
            <v xml:space="preserve"> </v>
          </cell>
          <cell r="AL133" t="str">
            <v/>
          </cell>
          <cell r="AM133">
            <v>0</v>
          </cell>
          <cell r="AN133">
            <v>0</v>
          </cell>
          <cell r="AO133">
            <v>0</v>
          </cell>
          <cell r="AP133">
            <v>0</v>
          </cell>
          <cell r="AQ133">
            <v>0</v>
          </cell>
          <cell r="AR133">
            <v>0</v>
          </cell>
          <cell r="AT133">
            <v>0</v>
          </cell>
          <cell r="AU133">
            <v>0</v>
          </cell>
          <cell r="BF133">
            <v>123</v>
          </cell>
        </row>
        <row r="134">
          <cell r="H134">
            <v>124</v>
          </cell>
          <cell r="I134" t="str">
            <v/>
          </cell>
          <cell r="J134" t="str">
            <v xml:space="preserve"> </v>
          </cell>
          <cell r="K134" t="str">
            <v xml:space="preserve"> </v>
          </cell>
          <cell r="L134" t="str">
            <v xml:space="preserve"> </v>
          </cell>
          <cell r="M134">
            <v>9999</v>
          </cell>
          <cell r="N134">
            <v>0</v>
          </cell>
          <cell r="O134" t="str">
            <v/>
          </cell>
          <cell r="P134" t="str">
            <v xml:space="preserve"> </v>
          </cell>
          <cell r="Q134" t="str">
            <v xml:space="preserve"> </v>
          </cell>
          <cell r="R134" t="str">
            <v xml:space="preserve"> </v>
          </cell>
          <cell r="S134">
            <v>9999</v>
          </cell>
          <cell r="T134">
            <v>0</v>
          </cell>
          <cell r="U134" t="str">
            <v/>
          </cell>
          <cell r="V134" t="str">
            <v xml:space="preserve"> </v>
          </cell>
          <cell r="W134" t="str">
            <v xml:space="preserve"> </v>
          </cell>
          <cell r="X134" t="str">
            <v xml:space="preserve"> </v>
          </cell>
          <cell r="Y134">
            <v>9999</v>
          </cell>
          <cell r="Z134">
            <v>0</v>
          </cell>
          <cell r="AA134" t="str">
            <v/>
          </cell>
          <cell r="AB134" t="str">
            <v xml:space="preserve"> </v>
          </cell>
          <cell r="AC134" t="str">
            <v xml:space="preserve"> </v>
          </cell>
          <cell r="AD134" t="str">
            <v xml:space="preserve"> </v>
          </cell>
          <cell r="AL134" t="str">
            <v/>
          </cell>
          <cell r="AM134">
            <v>0</v>
          </cell>
          <cell r="AN134">
            <v>0</v>
          </cell>
          <cell r="AO134">
            <v>0</v>
          </cell>
          <cell r="AP134">
            <v>0</v>
          </cell>
          <cell r="AQ134">
            <v>0</v>
          </cell>
          <cell r="AR134">
            <v>0</v>
          </cell>
          <cell r="AT134">
            <v>0</v>
          </cell>
          <cell r="AU134">
            <v>0</v>
          </cell>
          <cell r="BF134">
            <v>124</v>
          </cell>
        </row>
        <row r="135">
          <cell r="H135">
            <v>125</v>
          </cell>
          <cell r="I135" t="str">
            <v/>
          </cell>
          <cell r="J135" t="str">
            <v xml:space="preserve"> </v>
          </cell>
          <cell r="K135" t="str">
            <v xml:space="preserve"> </v>
          </cell>
          <cell r="L135" t="str">
            <v xml:space="preserve"> </v>
          </cell>
          <cell r="M135">
            <v>9999</v>
          </cell>
          <cell r="N135">
            <v>0</v>
          </cell>
          <cell r="O135" t="str">
            <v/>
          </cell>
          <cell r="P135" t="str">
            <v xml:space="preserve"> </v>
          </cell>
          <cell r="Q135" t="str">
            <v xml:space="preserve"> </v>
          </cell>
          <cell r="R135" t="str">
            <v xml:space="preserve"> </v>
          </cell>
          <cell r="S135">
            <v>9999</v>
          </cell>
          <cell r="T135">
            <v>0</v>
          </cell>
          <cell r="U135" t="str">
            <v/>
          </cell>
          <cell r="V135" t="str">
            <v xml:space="preserve"> </v>
          </cell>
          <cell r="W135" t="str">
            <v xml:space="preserve"> </v>
          </cell>
          <cell r="X135" t="str">
            <v xml:space="preserve"> </v>
          </cell>
          <cell r="Y135">
            <v>9999</v>
          </cell>
          <cell r="Z135">
            <v>0</v>
          </cell>
          <cell r="AA135" t="str">
            <v/>
          </cell>
          <cell r="AB135" t="str">
            <v xml:space="preserve"> </v>
          </cell>
          <cell r="AC135" t="str">
            <v xml:space="preserve"> </v>
          </cell>
          <cell r="AD135" t="str">
            <v xml:space="preserve"> </v>
          </cell>
          <cell r="AL135" t="str">
            <v/>
          </cell>
          <cell r="AM135">
            <v>0</v>
          </cell>
          <cell r="AN135">
            <v>0</v>
          </cell>
          <cell r="AO135">
            <v>0</v>
          </cell>
          <cell r="AP135">
            <v>0</v>
          </cell>
          <cell r="AQ135">
            <v>0</v>
          </cell>
          <cell r="AR135">
            <v>0</v>
          </cell>
          <cell r="AT135">
            <v>0</v>
          </cell>
          <cell r="AU135">
            <v>0</v>
          </cell>
          <cell r="BF135">
            <v>125</v>
          </cell>
        </row>
        <row r="136">
          <cell r="H136">
            <v>126</v>
          </cell>
          <cell r="I136" t="str">
            <v/>
          </cell>
          <cell r="J136" t="str">
            <v xml:space="preserve"> </v>
          </cell>
          <cell r="K136" t="str">
            <v xml:space="preserve"> </v>
          </cell>
          <cell r="L136" t="str">
            <v xml:space="preserve"> </v>
          </cell>
          <cell r="M136">
            <v>9999</v>
          </cell>
          <cell r="N136">
            <v>0</v>
          </cell>
          <cell r="O136" t="str">
            <v/>
          </cell>
          <cell r="P136" t="str">
            <v xml:space="preserve"> </v>
          </cell>
          <cell r="Q136" t="str">
            <v xml:space="preserve"> </v>
          </cell>
          <cell r="R136" t="str">
            <v xml:space="preserve"> </v>
          </cell>
          <cell r="S136">
            <v>9999</v>
          </cell>
          <cell r="T136">
            <v>0</v>
          </cell>
          <cell r="U136" t="str">
            <v/>
          </cell>
          <cell r="V136" t="str">
            <v xml:space="preserve"> </v>
          </cell>
          <cell r="W136" t="str">
            <v xml:space="preserve"> </v>
          </cell>
          <cell r="X136" t="str">
            <v xml:space="preserve"> </v>
          </cell>
          <cell r="Y136">
            <v>9999</v>
          </cell>
          <cell r="Z136">
            <v>0</v>
          </cell>
          <cell r="AA136" t="str">
            <v/>
          </cell>
          <cell r="AB136" t="str">
            <v xml:space="preserve"> </v>
          </cell>
          <cell r="AC136" t="str">
            <v xml:space="preserve"> </v>
          </cell>
          <cell r="AD136" t="str">
            <v xml:space="preserve"> </v>
          </cell>
          <cell r="AL136" t="str">
            <v/>
          </cell>
          <cell r="AM136">
            <v>0</v>
          </cell>
          <cell r="AN136">
            <v>0</v>
          </cell>
          <cell r="AO136">
            <v>0</v>
          </cell>
          <cell r="AP136">
            <v>0</v>
          </cell>
          <cell r="AQ136">
            <v>0</v>
          </cell>
          <cell r="AR136">
            <v>0</v>
          </cell>
          <cell r="AT136">
            <v>0</v>
          </cell>
          <cell r="AU136">
            <v>0</v>
          </cell>
          <cell r="BF136">
            <v>126</v>
          </cell>
        </row>
        <row r="137">
          <cell r="H137">
            <v>127</v>
          </cell>
          <cell r="I137" t="str">
            <v/>
          </cell>
          <cell r="J137" t="str">
            <v xml:space="preserve"> </v>
          </cell>
          <cell r="K137" t="str">
            <v xml:space="preserve"> </v>
          </cell>
          <cell r="L137" t="str">
            <v xml:space="preserve"> </v>
          </cell>
          <cell r="M137">
            <v>9999</v>
          </cell>
          <cell r="N137">
            <v>0</v>
          </cell>
          <cell r="O137" t="str">
            <v/>
          </cell>
          <cell r="P137" t="str">
            <v xml:space="preserve"> </v>
          </cell>
          <cell r="Q137" t="str">
            <v xml:space="preserve"> </v>
          </cell>
          <cell r="R137" t="str">
            <v xml:space="preserve"> </v>
          </cell>
          <cell r="S137">
            <v>9999</v>
          </cell>
          <cell r="T137">
            <v>0</v>
          </cell>
          <cell r="U137" t="str">
            <v/>
          </cell>
          <cell r="V137" t="str">
            <v xml:space="preserve"> </v>
          </cell>
          <cell r="W137" t="str">
            <v xml:space="preserve"> </v>
          </cell>
          <cell r="X137" t="str">
            <v xml:space="preserve"> </v>
          </cell>
          <cell r="Y137">
            <v>9999</v>
          </cell>
          <cell r="Z137">
            <v>0</v>
          </cell>
          <cell r="AA137" t="str">
            <v/>
          </cell>
          <cell r="AB137" t="str">
            <v xml:space="preserve"> </v>
          </cell>
          <cell r="AC137" t="str">
            <v xml:space="preserve"> </v>
          </cell>
          <cell r="AD137" t="str">
            <v xml:space="preserve"> </v>
          </cell>
          <cell r="AL137" t="str">
            <v/>
          </cell>
          <cell r="AM137">
            <v>0</v>
          </cell>
          <cell r="AN137">
            <v>0</v>
          </cell>
          <cell r="AO137">
            <v>0</v>
          </cell>
          <cell r="AP137">
            <v>0</v>
          </cell>
          <cell r="AQ137">
            <v>0</v>
          </cell>
          <cell r="AR137">
            <v>0</v>
          </cell>
          <cell r="AT137">
            <v>0</v>
          </cell>
          <cell r="AU137">
            <v>0</v>
          </cell>
          <cell r="BF137">
            <v>127</v>
          </cell>
        </row>
        <row r="138">
          <cell r="H138">
            <v>128</v>
          </cell>
          <cell r="I138" t="str">
            <v/>
          </cell>
          <cell r="J138" t="str">
            <v xml:space="preserve"> </v>
          </cell>
          <cell r="K138" t="str">
            <v xml:space="preserve"> </v>
          </cell>
          <cell r="L138" t="str">
            <v xml:space="preserve"> </v>
          </cell>
          <cell r="M138">
            <v>9999</v>
          </cell>
          <cell r="N138">
            <v>0</v>
          </cell>
          <cell r="O138" t="str">
            <v/>
          </cell>
          <cell r="P138" t="str">
            <v xml:space="preserve"> </v>
          </cell>
          <cell r="Q138" t="str">
            <v xml:space="preserve"> </v>
          </cell>
          <cell r="R138" t="str">
            <v xml:space="preserve"> </v>
          </cell>
          <cell r="S138">
            <v>9999</v>
          </cell>
          <cell r="T138">
            <v>0</v>
          </cell>
          <cell r="U138" t="str">
            <v/>
          </cell>
          <cell r="V138" t="str">
            <v xml:space="preserve"> </v>
          </cell>
          <cell r="W138" t="str">
            <v xml:space="preserve"> </v>
          </cell>
          <cell r="X138" t="str">
            <v xml:space="preserve"> </v>
          </cell>
          <cell r="Y138">
            <v>9999</v>
          </cell>
          <cell r="Z138">
            <v>0</v>
          </cell>
          <cell r="AA138" t="str">
            <v/>
          </cell>
          <cell r="AB138" t="str">
            <v xml:space="preserve"> </v>
          </cell>
          <cell r="AC138" t="str">
            <v xml:space="preserve"> </v>
          </cell>
          <cell r="AD138" t="str">
            <v xml:space="preserve"> </v>
          </cell>
          <cell r="AL138" t="str">
            <v/>
          </cell>
          <cell r="AM138">
            <v>0</v>
          </cell>
          <cell r="AN138">
            <v>0</v>
          </cell>
          <cell r="AO138">
            <v>0</v>
          </cell>
          <cell r="AP138">
            <v>0</v>
          </cell>
          <cell r="AQ138">
            <v>0</v>
          </cell>
          <cell r="AR138">
            <v>0</v>
          </cell>
          <cell r="AT138">
            <v>0</v>
          </cell>
          <cell r="AU138">
            <v>0</v>
          </cell>
          <cell r="BF138">
            <v>128</v>
          </cell>
        </row>
      </sheetData>
      <sheetData sheetId="6"/>
      <sheetData sheetId="7"/>
      <sheetData sheetId="8">
        <row r="3">
          <cell r="A3">
            <v>1</v>
          </cell>
          <cell r="B3">
            <v>1</v>
          </cell>
          <cell r="C3" t="str">
            <v>1 Carreau Brno - Michálek Tomáš</v>
          </cell>
        </row>
        <row r="4">
          <cell r="A4">
            <v>2</v>
          </cell>
          <cell r="B4">
            <v>1</v>
          </cell>
          <cell r="C4" t="str">
            <v>2 PC Sokol Lipník - Vavrovič Petr ml.</v>
          </cell>
        </row>
        <row r="5">
          <cell r="A5">
            <v>3</v>
          </cell>
          <cell r="B5">
            <v>1</v>
          </cell>
          <cell r="C5" t="str">
            <v>3 Carreau Brno - Michálek Ivo</v>
          </cell>
        </row>
        <row r="6">
          <cell r="A6">
            <v>4</v>
          </cell>
          <cell r="B6">
            <v>1</v>
          </cell>
          <cell r="C6" t="str">
            <v>4 VARAN - Valenz Lukáš</v>
          </cell>
        </row>
        <row r="7">
          <cell r="A7">
            <v>5</v>
          </cell>
          <cell r="B7">
            <v>1</v>
          </cell>
          <cell r="C7" t="str">
            <v>5 PC Kolová - Kauca Jindřich</v>
          </cell>
        </row>
        <row r="8">
          <cell r="A8">
            <v>6</v>
          </cell>
          <cell r="B8">
            <v>1</v>
          </cell>
          <cell r="C8" t="str">
            <v>6 PLUK Jablonec - Lukáš Petr</v>
          </cell>
        </row>
        <row r="9">
          <cell r="A9">
            <v>7</v>
          </cell>
          <cell r="B9">
            <v>1</v>
          </cell>
          <cell r="C9" t="str">
            <v>7 PLUK Jablonec - Lukášová Jana</v>
          </cell>
        </row>
        <row r="10">
          <cell r="A10">
            <v>8</v>
          </cell>
          <cell r="B10">
            <v>1</v>
          </cell>
          <cell r="C10" t="str">
            <v>8 SK Sahara Vědomice - Demčíková Jiřina</v>
          </cell>
        </row>
        <row r="11">
          <cell r="A11">
            <v>9</v>
          </cell>
          <cell r="B11">
            <v>1</v>
          </cell>
          <cell r="C11" t="str">
            <v>9 Club Rodamiento - Dlouhá Ivana</v>
          </cell>
        </row>
        <row r="12">
          <cell r="A12">
            <v>10</v>
          </cell>
          <cell r="B12">
            <v>1</v>
          </cell>
          <cell r="C12" t="str">
            <v>10 SK Pétanque Řepy - Pastorek Jaroslav</v>
          </cell>
        </row>
        <row r="13">
          <cell r="A13">
            <v>11</v>
          </cell>
          <cell r="B13">
            <v>1</v>
          </cell>
          <cell r="C13" t="str">
            <v>11 Petank Club Praha - Froněk Jiří ml.</v>
          </cell>
        </row>
        <row r="14">
          <cell r="A14">
            <v>12</v>
          </cell>
          <cell r="B14">
            <v>1</v>
          </cell>
          <cell r="C14" t="str">
            <v>12 UBU Únětice - Tomášková Dana</v>
          </cell>
        </row>
        <row r="15">
          <cell r="A15">
            <v>13</v>
          </cell>
          <cell r="B15">
            <v>1</v>
          </cell>
          <cell r="C15" t="str">
            <v>13 PC Sokol Lipník - Froňková Blanka</v>
          </cell>
        </row>
        <row r="16">
          <cell r="A16">
            <v>14</v>
          </cell>
          <cell r="B16">
            <v>1</v>
          </cell>
          <cell r="C16" t="str">
            <v>14 SKP Kulová osma - Krejčín Leoš</v>
          </cell>
        </row>
        <row r="17">
          <cell r="A17">
            <v>15</v>
          </cell>
          <cell r="B17">
            <v>1</v>
          </cell>
          <cell r="C17" t="str">
            <v>15 SK Sahara Vědomice - Kulhánek Milan</v>
          </cell>
        </row>
        <row r="18">
          <cell r="A18">
            <v>16</v>
          </cell>
          <cell r="B18">
            <v>1</v>
          </cell>
          <cell r="C18" t="str">
            <v>16 Sokol Kostomlaty - Vlach Jaromír</v>
          </cell>
        </row>
        <row r="19">
          <cell r="A19">
            <v>17</v>
          </cell>
          <cell r="B19">
            <v>1</v>
          </cell>
          <cell r="C19" t="str">
            <v>17 SK Pétanque Řepy - Hladík Jaroslav</v>
          </cell>
        </row>
        <row r="20">
          <cell r="A20">
            <v>18</v>
          </cell>
          <cell r="B20">
            <v>1</v>
          </cell>
          <cell r="C20" t="str">
            <v>18 UBU Únětice - Bayer Milan</v>
          </cell>
        </row>
        <row r="21">
          <cell r="A21">
            <v>19</v>
          </cell>
          <cell r="B21">
            <v>1</v>
          </cell>
          <cell r="C21" t="str">
            <v>19 PC Mimo Done - Radechovský Milan</v>
          </cell>
        </row>
        <row r="22">
          <cell r="A22">
            <v>20</v>
          </cell>
          <cell r="B22">
            <v>1</v>
          </cell>
          <cell r="C22" t="str">
            <v>20 VARAN - Valenzová Helena</v>
          </cell>
        </row>
        <row r="23">
          <cell r="A23">
            <v>21</v>
          </cell>
          <cell r="B23">
            <v>1</v>
          </cell>
          <cell r="C23" t="str">
            <v>21 PK Osika Plzeň - Jirkovský Tomáš</v>
          </cell>
        </row>
        <row r="24">
          <cell r="A24">
            <v>22</v>
          </cell>
          <cell r="B24">
            <v>1</v>
          </cell>
          <cell r="C24" t="str">
            <v>22 Petank Club Praha - Kašparová Barbora</v>
          </cell>
        </row>
        <row r="25">
          <cell r="A25">
            <v>23</v>
          </cell>
          <cell r="B25">
            <v>1</v>
          </cell>
          <cell r="C25" t="str">
            <v>23 Bowle 09 Klatovy - Hůrka Jindřich</v>
          </cell>
        </row>
        <row r="26">
          <cell r="A26">
            <v>24</v>
          </cell>
          <cell r="B26">
            <v>2</v>
          </cell>
          <cell r="C26" t="str">
            <v>24 CP VARY - Dvořáková Tatiana</v>
          </cell>
        </row>
        <row r="27">
          <cell r="A27">
            <v>25</v>
          </cell>
          <cell r="B27">
            <v>2</v>
          </cell>
          <cell r="C27" t="str">
            <v>25 SENIOR TÝM Praha 1 - Blieková Alena</v>
          </cell>
        </row>
        <row r="28">
          <cell r="A28">
            <v>26</v>
          </cell>
          <cell r="B28">
            <v>2</v>
          </cell>
          <cell r="C28" t="str">
            <v>26 PPA POZORKA - Michovský Jiří</v>
          </cell>
        </row>
        <row r="29">
          <cell r="A29">
            <v>27</v>
          </cell>
          <cell r="B29">
            <v>2</v>
          </cell>
          <cell r="C29" t="str">
            <v>27 PC Mimo Done - Mikloš David</v>
          </cell>
        </row>
        <row r="30">
          <cell r="A30">
            <v>28</v>
          </cell>
          <cell r="B30">
            <v>2</v>
          </cell>
          <cell r="C30" t="str">
            <v>28 PC Egrensis - Syrovátka Zbyněk</v>
          </cell>
        </row>
        <row r="31">
          <cell r="A31">
            <v>29</v>
          </cell>
          <cell r="B31">
            <v>2</v>
          </cell>
          <cell r="C31" t="str">
            <v>29 PPA POZORKA - Janík Miroslav</v>
          </cell>
        </row>
        <row r="32">
          <cell r="A32">
            <v>30</v>
          </cell>
          <cell r="B32">
            <v>2</v>
          </cell>
          <cell r="C32" t="str">
            <v>30 1. KPK Vrchlabí - Brázda Vladimír</v>
          </cell>
        </row>
        <row r="33">
          <cell r="A33">
            <v>31</v>
          </cell>
          <cell r="B33">
            <v>2</v>
          </cell>
          <cell r="C33" t="str">
            <v>31 PC Egrensis - Říha Filip</v>
          </cell>
        </row>
        <row r="34">
          <cell r="A34">
            <v>32</v>
          </cell>
          <cell r="B34">
            <v>2</v>
          </cell>
          <cell r="C34" t="str">
            <v>32 Petank Club Praha - Maňák Jan</v>
          </cell>
        </row>
        <row r="35">
          <cell r="A35">
            <v>33</v>
          </cell>
          <cell r="B35">
            <v>2</v>
          </cell>
          <cell r="C35" t="str">
            <v>33 PC Egrensis - Jurč Pavel</v>
          </cell>
        </row>
        <row r="36">
          <cell r="A36">
            <v>34</v>
          </cell>
          <cell r="B36">
            <v>2</v>
          </cell>
          <cell r="C36" t="str">
            <v>34 JAPKO - Stejskal Václav</v>
          </cell>
        </row>
        <row r="37">
          <cell r="A37">
            <v>35</v>
          </cell>
          <cell r="B37">
            <v>2</v>
          </cell>
          <cell r="C37" t="str">
            <v>35 PC Egrensis - Hošek Vladislav</v>
          </cell>
        </row>
        <row r="38">
          <cell r="A38">
            <v>36</v>
          </cell>
          <cell r="B38">
            <v>2</v>
          </cell>
          <cell r="C38" t="str">
            <v>36 PC Mimo Done - Zikmunda Martin</v>
          </cell>
        </row>
        <row r="39">
          <cell r="A39">
            <v>37</v>
          </cell>
          <cell r="B39">
            <v>2</v>
          </cell>
          <cell r="C39" t="str">
            <v>37 SK Pétanque Řepy - Christov Christo</v>
          </cell>
        </row>
        <row r="40">
          <cell r="A40">
            <v>38</v>
          </cell>
          <cell r="B40">
            <v>2</v>
          </cell>
          <cell r="C40" t="str">
            <v>38 PK Osika Plzeň - Mráz Václav</v>
          </cell>
        </row>
        <row r="41">
          <cell r="A41">
            <v>39</v>
          </cell>
          <cell r="B41">
            <v>2</v>
          </cell>
          <cell r="C41" t="str">
            <v>39 PC Mimo Done - Zikmunda Matěj</v>
          </cell>
        </row>
        <row r="42">
          <cell r="A42">
            <v>40</v>
          </cell>
          <cell r="B42">
            <v>2</v>
          </cell>
          <cell r="C42" t="str">
            <v>40 UBU Únětice - Kolaříková Josefína</v>
          </cell>
        </row>
        <row r="43">
          <cell r="A43">
            <v>41</v>
          </cell>
          <cell r="B43">
            <v>2</v>
          </cell>
          <cell r="C43" t="str">
            <v>41 PKT Velký Šanc - Semrád Oldřich</v>
          </cell>
        </row>
        <row r="44">
          <cell r="A44">
            <v>42</v>
          </cell>
          <cell r="B44">
            <v>2</v>
          </cell>
          <cell r="C44" t="str">
            <v>42 Bowle 09 Klatovy - Hůrková Jindra</v>
          </cell>
        </row>
        <row r="45">
          <cell r="A45">
            <v>43</v>
          </cell>
          <cell r="B45">
            <v>2</v>
          </cell>
          <cell r="C45" t="str">
            <v>43 CP VARY - Končel Petr</v>
          </cell>
        </row>
        <row r="46">
          <cell r="A46">
            <v>44</v>
          </cell>
          <cell r="B46">
            <v>2</v>
          </cell>
          <cell r="C46" t="str">
            <v>44 PC Kolová - Hokešová Marie</v>
          </cell>
        </row>
        <row r="47">
          <cell r="A47">
            <v>45</v>
          </cell>
          <cell r="B47">
            <v>2</v>
          </cell>
          <cell r="C47" t="str">
            <v>45 SK Pétanque Řepy - Křížek Evžen</v>
          </cell>
        </row>
        <row r="48">
          <cell r="A48">
            <v>46</v>
          </cell>
          <cell r="B48">
            <v>2</v>
          </cell>
          <cell r="C48" t="str">
            <v>46 CP VARY - Zoubek Jindřich</v>
          </cell>
        </row>
        <row r="49">
          <cell r="A49" t="str">
            <v/>
          </cell>
          <cell r="B49" t="str">
            <v/>
          </cell>
          <cell r="C49" t="str">
            <v xml:space="preserve"> - </v>
          </cell>
        </row>
        <row r="50">
          <cell r="A50" t="str">
            <v/>
          </cell>
          <cell r="B50" t="str">
            <v/>
          </cell>
          <cell r="C50" t="str">
            <v xml:space="preserve"> - </v>
          </cell>
        </row>
        <row r="51">
          <cell r="A51" t="str">
            <v/>
          </cell>
          <cell r="B51" t="str">
            <v/>
          </cell>
          <cell r="C51" t="str">
            <v xml:space="preserve"> - </v>
          </cell>
        </row>
        <row r="52">
          <cell r="A52" t="str">
            <v/>
          </cell>
          <cell r="B52" t="str">
            <v/>
          </cell>
          <cell r="C52" t="str">
            <v xml:space="preserve"> - </v>
          </cell>
        </row>
        <row r="53">
          <cell r="A53" t="str">
            <v/>
          </cell>
          <cell r="B53" t="str">
            <v/>
          </cell>
          <cell r="C53" t="str">
            <v xml:space="preserve"> - </v>
          </cell>
        </row>
        <row r="54">
          <cell r="A54" t="str">
            <v/>
          </cell>
          <cell r="B54" t="str">
            <v/>
          </cell>
          <cell r="C54" t="str">
            <v xml:space="preserve"> - </v>
          </cell>
        </row>
        <row r="55">
          <cell r="A55" t="str">
            <v/>
          </cell>
          <cell r="B55" t="str">
            <v/>
          </cell>
          <cell r="C55" t="str">
            <v xml:space="preserve"> - </v>
          </cell>
        </row>
        <row r="56">
          <cell r="A56" t="str">
            <v/>
          </cell>
          <cell r="B56" t="str">
            <v/>
          </cell>
          <cell r="C56" t="str">
            <v xml:space="preserve"> - </v>
          </cell>
        </row>
        <row r="57">
          <cell r="A57" t="str">
            <v/>
          </cell>
          <cell r="B57" t="str">
            <v/>
          </cell>
          <cell r="C57" t="str">
            <v xml:space="preserve"> - </v>
          </cell>
        </row>
        <row r="58">
          <cell r="A58" t="str">
            <v/>
          </cell>
          <cell r="B58" t="str">
            <v/>
          </cell>
          <cell r="C58" t="str">
            <v xml:space="preserve"> - </v>
          </cell>
        </row>
        <row r="59">
          <cell r="A59" t="str">
            <v/>
          </cell>
          <cell r="B59" t="str">
            <v/>
          </cell>
          <cell r="C59" t="str">
            <v xml:space="preserve"> - </v>
          </cell>
        </row>
        <row r="60">
          <cell r="A60" t="str">
            <v/>
          </cell>
          <cell r="B60" t="str">
            <v/>
          </cell>
          <cell r="C60" t="str">
            <v xml:space="preserve"> - </v>
          </cell>
        </row>
        <row r="61">
          <cell r="A61" t="str">
            <v/>
          </cell>
          <cell r="B61" t="str">
            <v/>
          </cell>
          <cell r="C61" t="str">
            <v xml:space="preserve"> - </v>
          </cell>
        </row>
        <row r="62">
          <cell r="A62" t="str">
            <v/>
          </cell>
          <cell r="B62" t="str">
            <v/>
          </cell>
          <cell r="C62" t="str">
            <v xml:space="preserve"> - </v>
          </cell>
        </row>
        <row r="63">
          <cell r="A63" t="str">
            <v/>
          </cell>
          <cell r="B63" t="str">
            <v/>
          </cell>
          <cell r="C63" t="str">
            <v xml:space="preserve"> - </v>
          </cell>
        </row>
        <row r="64">
          <cell r="A64" t="str">
            <v/>
          </cell>
          <cell r="B64" t="str">
            <v/>
          </cell>
          <cell r="C64" t="str">
            <v xml:space="preserve"> - </v>
          </cell>
        </row>
        <row r="65">
          <cell r="A65" t="str">
            <v/>
          </cell>
          <cell r="B65" t="str">
            <v/>
          </cell>
          <cell r="C65" t="str">
            <v xml:space="preserve"> - </v>
          </cell>
        </row>
        <row r="66">
          <cell r="A66" t="str">
            <v/>
          </cell>
          <cell r="B66" t="str">
            <v/>
          </cell>
          <cell r="C66" t="str">
            <v xml:space="preserve"> - </v>
          </cell>
        </row>
        <row r="67">
          <cell r="A67" t="str">
            <v/>
          </cell>
          <cell r="B67" t="str">
            <v/>
          </cell>
          <cell r="C67" t="str">
            <v xml:space="preserve"> - </v>
          </cell>
        </row>
        <row r="68">
          <cell r="A68" t="str">
            <v/>
          </cell>
          <cell r="B68" t="str">
            <v/>
          </cell>
          <cell r="C68" t="str">
            <v xml:space="preserve"> - </v>
          </cell>
        </row>
        <row r="69">
          <cell r="A69" t="str">
            <v/>
          </cell>
          <cell r="B69" t="str">
            <v/>
          </cell>
          <cell r="C69" t="str">
            <v xml:space="preserve"> - </v>
          </cell>
        </row>
        <row r="70">
          <cell r="A70" t="str">
            <v/>
          </cell>
          <cell r="B70" t="str">
            <v/>
          </cell>
          <cell r="C70" t="str">
            <v xml:space="preserve"> - </v>
          </cell>
        </row>
        <row r="71">
          <cell r="A71" t="str">
            <v/>
          </cell>
          <cell r="B71" t="str">
            <v/>
          </cell>
          <cell r="C71" t="str">
            <v xml:space="preserve"> - </v>
          </cell>
        </row>
        <row r="72">
          <cell r="A72" t="str">
            <v/>
          </cell>
          <cell r="B72" t="str">
            <v/>
          </cell>
          <cell r="C72" t="str">
            <v xml:space="preserve"> - </v>
          </cell>
        </row>
        <row r="73">
          <cell r="A73" t="str">
            <v/>
          </cell>
          <cell r="B73" t="str">
            <v/>
          </cell>
          <cell r="C73" t="str">
            <v xml:space="preserve"> - </v>
          </cell>
        </row>
        <row r="74">
          <cell r="A74" t="str">
            <v/>
          </cell>
          <cell r="B74" t="str">
            <v/>
          </cell>
          <cell r="C74" t="str">
            <v xml:space="preserve"> - </v>
          </cell>
        </row>
        <row r="75">
          <cell r="A75" t="str">
            <v/>
          </cell>
          <cell r="B75" t="str">
            <v/>
          </cell>
          <cell r="C75" t="str">
            <v xml:space="preserve"> - </v>
          </cell>
        </row>
        <row r="76">
          <cell r="A76" t="str">
            <v/>
          </cell>
          <cell r="B76" t="str">
            <v/>
          </cell>
          <cell r="C76" t="str">
            <v xml:space="preserve"> - </v>
          </cell>
        </row>
        <row r="77">
          <cell r="A77" t="str">
            <v/>
          </cell>
          <cell r="B77" t="str">
            <v/>
          </cell>
          <cell r="C77" t="str">
            <v xml:space="preserve"> - </v>
          </cell>
        </row>
        <row r="78">
          <cell r="A78" t="str">
            <v/>
          </cell>
          <cell r="B78" t="str">
            <v/>
          </cell>
          <cell r="C78" t="str">
            <v xml:space="preserve"> - </v>
          </cell>
        </row>
        <row r="79">
          <cell r="A79" t="str">
            <v/>
          </cell>
          <cell r="B79" t="str">
            <v/>
          </cell>
          <cell r="C79" t="str">
            <v xml:space="preserve"> - </v>
          </cell>
        </row>
        <row r="80">
          <cell r="A80" t="str">
            <v/>
          </cell>
          <cell r="B80" t="str">
            <v/>
          </cell>
          <cell r="C80" t="str">
            <v xml:space="preserve"> - </v>
          </cell>
        </row>
        <row r="81">
          <cell r="A81" t="str">
            <v/>
          </cell>
          <cell r="B81" t="str">
            <v/>
          </cell>
          <cell r="C81" t="str">
            <v xml:space="preserve"> - </v>
          </cell>
        </row>
        <row r="82">
          <cell r="A82" t="str">
            <v/>
          </cell>
          <cell r="B82" t="str">
            <v/>
          </cell>
          <cell r="C82" t="str">
            <v xml:space="preserve"> - </v>
          </cell>
        </row>
        <row r="83">
          <cell r="A83" t="str">
            <v/>
          </cell>
          <cell r="B83" t="str">
            <v/>
          </cell>
          <cell r="C83" t="str">
            <v xml:space="preserve"> - </v>
          </cell>
        </row>
        <row r="84">
          <cell r="A84" t="str">
            <v/>
          </cell>
          <cell r="B84" t="str">
            <v/>
          </cell>
          <cell r="C84" t="str">
            <v xml:space="preserve"> - </v>
          </cell>
        </row>
        <row r="85">
          <cell r="A85" t="str">
            <v/>
          </cell>
          <cell r="B85" t="str">
            <v/>
          </cell>
          <cell r="C85" t="str">
            <v xml:space="preserve"> - </v>
          </cell>
        </row>
        <row r="86">
          <cell r="A86" t="str">
            <v/>
          </cell>
          <cell r="B86" t="str">
            <v/>
          </cell>
          <cell r="C86" t="str">
            <v xml:space="preserve"> - </v>
          </cell>
        </row>
        <row r="87">
          <cell r="A87" t="str">
            <v/>
          </cell>
          <cell r="B87" t="str">
            <v/>
          </cell>
          <cell r="C87" t="str">
            <v xml:space="preserve"> - </v>
          </cell>
        </row>
        <row r="88">
          <cell r="A88" t="str">
            <v/>
          </cell>
          <cell r="B88" t="str">
            <v/>
          </cell>
          <cell r="C88" t="str">
            <v xml:space="preserve"> - </v>
          </cell>
        </row>
        <row r="89">
          <cell r="A89" t="str">
            <v/>
          </cell>
          <cell r="B89" t="str">
            <v/>
          </cell>
          <cell r="C89" t="str">
            <v xml:space="preserve"> - </v>
          </cell>
        </row>
        <row r="90">
          <cell r="A90" t="str">
            <v/>
          </cell>
          <cell r="B90" t="str">
            <v/>
          </cell>
          <cell r="C90" t="str">
            <v xml:space="preserve"> - </v>
          </cell>
        </row>
        <row r="91">
          <cell r="A91" t="str">
            <v/>
          </cell>
          <cell r="B91" t="str">
            <v/>
          </cell>
          <cell r="C91" t="str">
            <v xml:space="preserve"> - </v>
          </cell>
        </row>
        <row r="92">
          <cell r="A92" t="str">
            <v/>
          </cell>
          <cell r="B92" t="str">
            <v/>
          </cell>
          <cell r="C92" t="str">
            <v xml:space="preserve"> - </v>
          </cell>
        </row>
        <row r="93">
          <cell r="A93" t="str">
            <v/>
          </cell>
          <cell r="B93" t="str">
            <v/>
          </cell>
          <cell r="C93" t="str">
            <v xml:space="preserve"> - </v>
          </cell>
        </row>
        <row r="94">
          <cell r="A94" t="str">
            <v/>
          </cell>
          <cell r="B94" t="str">
            <v/>
          </cell>
          <cell r="C94" t="str">
            <v xml:space="preserve"> - </v>
          </cell>
        </row>
        <row r="95">
          <cell r="A95" t="str">
            <v/>
          </cell>
          <cell r="B95" t="str">
            <v/>
          </cell>
          <cell r="C95" t="str">
            <v xml:space="preserve"> - </v>
          </cell>
        </row>
        <row r="96">
          <cell r="A96" t="str">
            <v/>
          </cell>
          <cell r="B96" t="str">
            <v/>
          </cell>
          <cell r="C96" t="str">
            <v xml:space="preserve"> - </v>
          </cell>
        </row>
        <row r="97">
          <cell r="A97" t="str">
            <v/>
          </cell>
          <cell r="B97" t="str">
            <v/>
          </cell>
          <cell r="C97" t="str">
            <v xml:space="preserve"> - </v>
          </cell>
        </row>
        <row r="98">
          <cell r="A98" t="str">
            <v/>
          </cell>
          <cell r="B98" t="str">
            <v/>
          </cell>
          <cell r="C98" t="str">
            <v xml:space="preserve"> - </v>
          </cell>
        </row>
        <row r="99">
          <cell r="A99" t="str">
            <v/>
          </cell>
          <cell r="B99" t="str">
            <v/>
          </cell>
          <cell r="C99" t="str">
            <v xml:space="preserve"> - </v>
          </cell>
        </row>
        <row r="100">
          <cell r="A100" t="str">
            <v/>
          </cell>
          <cell r="B100" t="str">
            <v/>
          </cell>
          <cell r="C100" t="str">
            <v xml:space="preserve"> - </v>
          </cell>
        </row>
        <row r="101">
          <cell r="A101" t="str">
            <v/>
          </cell>
          <cell r="B101" t="str">
            <v/>
          </cell>
          <cell r="C101" t="str">
            <v xml:space="preserve"> - </v>
          </cell>
        </row>
        <row r="102">
          <cell r="A102" t="str">
            <v/>
          </cell>
          <cell r="B102" t="str">
            <v/>
          </cell>
          <cell r="C102" t="str">
            <v xml:space="preserve"> - </v>
          </cell>
        </row>
        <row r="103">
          <cell r="A103" t="str">
            <v/>
          </cell>
          <cell r="B103" t="str">
            <v/>
          </cell>
          <cell r="C103" t="str">
            <v xml:space="preserve"> - </v>
          </cell>
        </row>
        <row r="104">
          <cell r="A104" t="str">
            <v/>
          </cell>
          <cell r="B104" t="str">
            <v/>
          </cell>
          <cell r="C104" t="str">
            <v xml:space="preserve"> - </v>
          </cell>
        </row>
        <row r="105">
          <cell r="A105" t="str">
            <v/>
          </cell>
          <cell r="B105" t="str">
            <v/>
          </cell>
          <cell r="C105" t="str">
            <v xml:space="preserve"> - </v>
          </cell>
        </row>
        <row r="106">
          <cell r="A106" t="str">
            <v/>
          </cell>
          <cell r="B106" t="str">
            <v/>
          </cell>
          <cell r="C106" t="str">
            <v xml:space="preserve"> - </v>
          </cell>
        </row>
        <row r="107">
          <cell r="A107" t="str">
            <v/>
          </cell>
          <cell r="B107" t="str">
            <v/>
          </cell>
          <cell r="C107" t="str">
            <v xml:space="preserve"> - </v>
          </cell>
        </row>
        <row r="108">
          <cell r="A108" t="str">
            <v/>
          </cell>
          <cell r="B108" t="str">
            <v/>
          </cell>
          <cell r="C108" t="str">
            <v xml:space="preserve"> - </v>
          </cell>
        </row>
        <row r="109">
          <cell r="A109" t="str">
            <v/>
          </cell>
          <cell r="B109" t="str">
            <v/>
          </cell>
          <cell r="C109" t="str">
            <v xml:space="preserve"> - </v>
          </cell>
        </row>
        <row r="110">
          <cell r="A110" t="str">
            <v/>
          </cell>
          <cell r="B110" t="str">
            <v/>
          </cell>
          <cell r="C110" t="str">
            <v xml:space="preserve"> - </v>
          </cell>
        </row>
        <row r="111">
          <cell r="A111" t="str">
            <v/>
          </cell>
          <cell r="B111" t="str">
            <v/>
          </cell>
          <cell r="C111" t="str">
            <v xml:space="preserve"> - </v>
          </cell>
        </row>
        <row r="112">
          <cell r="A112" t="str">
            <v/>
          </cell>
          <cell r="B112" t="str">
            <v/>
          </cell>
          <cell r="C112" t="str">
            <v xml:space="preserve"> - </v>
          </cell>
        </row>
        <row r="113">
          <cell r="A113" t="str">
            <v/>
          </cell>
          <cell r="B113" t="str">
            <v/>
          </cell>
          <cell r="C113" t="str">
            <v xml:space="preserve"> - </v>
          </cell>
        </row>
        <row r="114">
          <cell r="A114" t="str">
            <v/>
          </cell>
          <cell r="B114" t="str">
            <v/>
          </cell>
          <cell r="C114" t="str">
            <v xml:space="preserve"> - </v>
          </cell>
        </row>
        <row r="115">
          <cell r="A115" t="str">
            <v/>
          </cell>
          <cell r="B115" t="str">
            <v/>
          </cell>
          <cell r="C115" t="str">
            <v xml:space="preserve"> - </v>
          </cell>
        </row>
        <row r="116">
          <cell r="A116" t="str">
            <v/>
          </cell>
          <cell r="B116" t="str">
            <v/>
          </cell>
          <cell r="C116" t="str">
            <v xml:space="preserve"> - </v>
          </cell>
        </row>
        <row r="117">
          <cell r="A117" t="str">
            <v/>
          </cell>
          <cell r="B117" t="str">
            <v/>
          </cell>
          <cell r="C117" t="str">
            <v xml:space="preserve"> - </v>
          </cell>
        </row>
        <row r="118">
          <cell r="A118" t="str">
            <v/>
          </cell>
          <cell r="B118" t="str">
            <v/>
          </cell>
          <cell r="C118" t="str">
            <v xml:space="preserve"> - </v>
          </cell>
        </row>
        <row r="119">
          <cell r="A119" t="str">
            <v/>
          </cell>
          <cell r="B119" t="str">
            <v/>
          </cell>
          <cell r="C119" t="str">
            <v xml:space="preserve"> - </v>
          </cell>
        </row>
        <row r="120">
          <cell r="A120" t="str">
            <v/>
          </cell>
          <cell r="B120" t="str">
            <v/>
          </cell>
          <cell r="C120" t="str">
            <v xml:space="preserve"> - </v>
          </cell>
        </row>
        <row r="121">
          <cell r="A121" t="str">
            <v/>
          </cell>
          <cell r="B121" t="str">
            <v/>
          </cell>
          <cell r="C121" t="str">
            <v xml:space="preserve"> - </v>
          </cell>
        </row>
        <row r="122">
          <cell r="A122" t="str">
            <v/>
          </cell>
          <cell r="B122" t="str">
            <v/>
          </cell>
          <cell r="C122" t="str">
            <v xml:space="preserve"> - </v>
          </cell>
        </row>
        <row r="123">
          <cell r="A123" t="str">
            <v/>
          </cell>
          <cell r="B123" t="str">
            <v/>
          </cell>
          <cell r="C123" t="str">
            <v xml:space="preserve"> - </v>
          </cell>
        </row>
        <row r="124">
          <cell r="A124" t="str">
            <v/>
          </cell>
          <cell r="B124" t="str">
            <v/>
          </cell>
          <cell r="C124" t="str">
            <v xml:space="preserve"> - </v>
          </cell>
        </row>
        <row r="125">
          <cell r="A125" t="str">
            <v/>
          </cell>
          <cell r="B125" t="str">
            <v/>
          </cell>
          <cell r="C125" t="str">
            <v xml:space="preserve"> - </v>
          </cell>
        </row>
        <row r="126">
          <cell r="A126" t="str">
            <v/>
          </cell>
          <cell r="B126" t="str">
            <v/>
          </cell>
          <cell r="C126" t="str">
            <v xml:space="preserve"> - </v>
          </cell>
        </row>
        <row r="127">
          <cell r="A127" t="str">
            <v/>
          </cell>
          <cell r="B127" t="str">
            <v/>
          </cell>
          <cell r="C127" t="str">
            <v xml:space="preserve"> - </v>
          </cell>
        </row>
        <row r="128">
          <cell r="A128" t="str">
            <v/>
          </cell>
          <cell r="B128" t="str">
            <v/>
          </cell>
          <cell r="C128" t="str">
            <v xml:space="preserve"> - </v>
          </cell>
        </row>
        <row r="129">
          <cell r="A129" t="str">
            <v/>
          </cell>
          <cell r="B129" t="str">
            <v/>
          </cell>
          <cell r="C129" t="str">
            <v xml:space="preserve"> - </v>
          </cell>
        </row>
        <row r="130">
          <cell r="A130" t="str">
            <v/>
          </cell>
          <cell r="B130" t="str">
            <v/>
          </cell>
          <cell r="C130" t="str">
            <v xml:space="preserve"> - </v>
          </cell>
        </row>
      </sheetData>
      <sheetData sheetId="9"/>
      <sheetData sheetId="10">
        <row r="3">
          <cell r="A3">
            <v>1</v>
          </cell>
          <cell r="B3" t="str">
            <v>6 PLUK Jablonec - Lukáš Petr</v>
          </cell>
          <cell r="C3">
            <v>6</v>
          </cell>
          <cell r="D3" t="str">
            <v>6 PLUK Jablonec - Lukáš Petr</v>
          </cell>
          <cell r="E3">
            <v>1</v>
          </cell>
          <cell r="F3">
            <v>0</v>
          </cell>
          <cell r="H3">
            <v>4</v>
          </cell>
          <cell r="I3" t="str">
            <v>2 PC Sokol Lipník - Vavrovič Petr ml.</v>
          </cell>
          <cell r="L3" t="str">
            <v>3 Carreau Brno - Michálek Ivo</v>
          </cell>
          <cell r="N3" t="str">
            <v>2 PC Sokol Lipník - Vavrovič Petr ml.</v>
          </cell>
          <cell r="W3" t="str">
            <v>30 1. KPK Vrchlabí - Brázda Vladimír</v>
          </cell>
          <cell r="X3" t="str">
            <v/>
          </cell>
          <cell r="Y3" t="str">
            <v>3 Carreau Brno - Michálek Ivo</v>
          </cell>
          <cell r="Z3">
            <v>11</v>
          </cell>
          <cell r="AA3" t="str">
            <v>2 PC Sokol Lipník - Vavrovič Petr ml.</v>
          </cell>
          <cell r="AI3" t="str">
            <v>26 PPA POZORKA - Michovský Jiří</v>
          </cell>
          <cell r="AJ3">
            <v>6</v>
          </cell>
          <cell r="AK3" t="str">
            <v>30 1. KPK Vrchlabí - Brázda Vladimír</v>
          </cell>
          <cell r="AL3" t="str">
            <v/>
          </cell>
          <cell r="AM3" t="str">
            <v>3 Carreau Brno - Michálek Ivo</v>
          </cell>
          <cell r="AN3">
            <v>11</v>
          </cell>
          <cell r="AO3" t="str">
            <v>2 PC Sokol Lipník - Vavrovič Petr ml.</v>
          </cell>
          <cell r="AT3" t="str">
            <v>6 PLUK Jablonec - Lukáš Petr</v>
          </cell>
          <cell r="AU3" t="str">
            <v/>
          </cell>
          <cell r="AV3" t="str">
            <v xml:space="preserve"> </v>
          </cell>
          <cell r="AW3" t="str">
            <v/>
          </cell>
          <cell r="AX3" t="str">
            <v xml:space="preserve"> </v>
          </cell>
          <cell r="AY3" t="str">
            <v/>
          </cell>
          <cell r="AZ3" t="str">
            <v xml:space="preserve"> </v>
          </cell>
          <cell r="BA3" t="str">
            <v/>
          </cell>
          <cell r="BB3" t="str">
            <v xml:space="preserve"> </v>
          </cell>
          <cell r="BG3" t="str">
            <v>6 PLUK Jablonec - Lukáš Petr</v>
          </cell>
          <cell r="BH3">
            <v>0</v>
          </cell>
          <cell r="BI3" t="str">
            <v>6 PLUK Jablonec - Lukáš Petr</v>
          </cell>
          <cell r="BJ3">
            <v>0</v>
          </cell>
          <cell r="BK3" t="str">
            <v xml:space="preserve"> </v>
          </cell>
          <cell r="BL3">
            <v>0</v>
          </cell>
          <cell r="BM3" t="str">
            <v xml:space="preserve"> </v>
          </cell>
          <cell r="BN3">
            <v>0</v>
          </cell>
          <cell r="BO3" t="str">
            <v xml:space="preserve"> </v>
          </cell>
          <cell r="BP3">
            <v>0</v>
          </cell>
        </row>
        <row r="4">
          <cell r="A4">
            <v>2</v>
          </cell>
          <cell r="B4" t="str">
            <v>1 Carreau Brno - Michálek Tomáš</v>
          </cell>
          <cell r="C4">
            <v>1</v>
          </cell>
          <cell r="D4" t="str">
            <v>1 Carreau Brno - Michálek Tomáš</v>
          </cell>
          <cell r="E4">
            <v>2</v>
          </cell>
          <cell r="F4">
            <v>0</v>
          </cell>
          <cell r="H4">
            <v>4</v>
          </cell>
          <cell r="I4" t="str">
            <v>3 Carreau Brno - Michálek Ivo</v>
          </cell>
          <cell r="L4" t="str">
            <v>2 PC Sokol Lipník - Vavrovič Petr ml.</v>
          </cell>
          <cell r="N4" t="str">
            <v>3 Carreau Brno - Michálek Ivo</v>
          </cell>
          <cell r="W4" t="str">
            <v>1 Carreau Brno - Michálek Tomáš</v>
          </cell>
          <cell r="X4">
            <v>12</v>
          </cell>
          <cell r="Y4" t="str">
            <v>2 PC Sokol Lipník - Vavrovič Petr ml.</v>
          </cell>
          <cell r="Z4">
            <v>13</v>
          </cell>
          <cell r="AA4" t="str">
            <v>3 Carreau Brno - Michálek Ivo</v>
          </cell>
          <cell r="AI4" t="str">
            <v>1 Carreau Brno - Michálek Tomáš</v>
          </cell>
          <cell r="AJ4">
            <v>13</v>
          </cell>
          <cell r="AK4" t="str">
            <v>1 Carreau Brno - Michálek Tomáš</v>
          </cell>
          <cell r="AL4">
            <v>12</v>
          </cell>
          <cell r="AM4" t="str">
            <v>2 PC Sokol Lipník - Vavrovič Petr ml.</v>
          </cell>
          <cell r="AN4">
            <v>13</v>
          </cell>
          <cell r="AO4" t="str">
            <v>3 Carreau Brno - Michálek Ivo</v>
          </cell>
          <cell r="AT4" t="str">
            <v>1 Carreau Brno - Michálek Tomáš</v>
          </cell>
          <cell r="AU4" t="str">
            <v/>
          </cell>
          <cell r="AV4" t="str">
            <v xml:space="preserve"> </v>
          </cell>
          <cell r="AW4" t="str">
            <v/>
          </cell>
          <cell r="AX4" t="str">
            <v xml:space="preserve"> </v>
          </cell>
          <cell r="AY4" t="str">
            <v/>
          </cell>
          <cell r="AZ4" t="str">
            <v xml:space="preserve"> </v>
          </cell>
          <cell r="BA4" t="str">
            <v/>
          </cell>
          <cell r="BB4" t="str">
            <v xml:space="preserve"> </v>
          </cell>
          <cell r="BG4" t="str">
            <v>1 Carreau Brno - Michálek Tomáš</v>
          </cell>
          <cell r="BH4">
            <v>0</v>
          </cell>
          <cell r="BI4" t="str">
            <v>1 Carreau Brno - Michálek Tomáš</v>
          </cell>
          <cell r="BJ4">
            <v>0</v>
          </cell>
          <cell r="BK4" t="str">
            <v xml:space="preserve"> </v>
          </cell>
          <cell r="BL4">
            <v>0</v>
          </cell>
          <cell r="BM4" t="str">
            <v xml:space="preserve"> </v>
          </cell>
          <cell r="BN4">
            <v>0</v>
          </cell>
          <cell r="BO4" t="str">
            <v xml:space="preserve"> </v>
          </cell>
          <cell r="BP4">
            <v>0</v>
          </cell>
        </row>
        <row r="5">
          <cell r="A5">
            <v>3</v>
          </cell>
          <cell r="B5" t="str">
            <v>23 Bowle 09 Klatovy - Hůrka Jindřich</v>
          </cell>
          <cell r="C5">
            <v>23</v>
          </cell>
          <cell r="D5" t="str">
            <v>23 Bowle 09 Klatovy - Hůrka Jindřich</v>
          </cell>
          <cell r="E5">
            <v>3</v>
          </cell>
          <cell r="F5">
            <v>0</v>
          </cell>
          <cell r="H5">
            <v>4</v>
          </cell>
          <cell r="I5" t="str">
            <v>1 Carreau Brno - Michálek Tomáš</v>
          </cell>
          <cell r="P5" t="str">
            <v>1 Carreau Brno - Michálek Tomáš</v>
          </cell>
          <cell r="W5" t="str">
            <v>2 PC Sokol Lipník - Vavrovič Petr ml.</v>
          </cell>
          <cell r="X5">
            <v>13</v>
          </cell>
          <cell r="Y5" t="str">
            <v>1 Carreau Brno - Michálek Tomáš</v>
          </cell>
          <cell r="Z5">
            <v>13</v>
          </cell>
          <cell r="AA5" t="str">
            <v>1 Carreau Brno - Michálek Tomáš</v>
          </cell>
          <cell r="AC5" t="str">
            <v>1 Carreau Brno - Michálek Tomáš</v>
          </cell>
          <cell r="AI5" t="str">
            <v>23 Bowle 09 Klatovy - Hůrka Jindřich</v>
          </cell>
          <cell r="AJ5">
            <v>9</v>
          </cell>
          <cell r="AK5" t="str">
            <v>2 PC Sokol Lipník - Vavrovič Petr ml.</v>
          </cell>
          <cell r="AL5">
            <v>13</v>
          </cell>
          <cell r="AM5" t="str">
            <v>1 Carreau Brno - Michálek Tomáš</v>
          </cell>
          <cell r="AN5">
            <v>13</v>
          </cell>
          <cell r="AQ5" t="str">
            <v>1 Carreau Brno - Michálek Tomáš</v>
          </cell>
          <cell r="AT5" t="str">
            <v>23 Bowle 09 Klatovy - Hůrka Jindřich</v>
          </cell>
          <cell r="AU5" t="str">
            <v/>
          </cell>
          <cell r="AV5" t="str">
            <v xml:space="preserve"> </v>
          </cell>
          <cell r="AW5" t="str">
            <v/>
          </cell>
          <cell r="AX5" t="str">
            <v xml:space="preserve"> </v>
          </cell>
          <cell r="AY5" t="str">
            <v/>
          </cell>
          <cell r="AZ5" t="str">
            <v xml:space="preserve"> </v>
          </cell>
          <cell r="BA5" t="str">
            <v/>
          </cell>
          <cell r="BD5" t="str">
            <v xml:space="preserve"> </v>
          </cell>
          <cell r="BG5" t="str">
            <v>23 Bowle 09 Klatovy - Hůrka Jindřich</v>
          </cell>
          <cell r="BH5">
            <v>0</v>
          </cell>
          <cell r="BI5" t="str">
            <v>23 Bowle 09 Klatovy - Hůrka Jindřich</v>
          </cell>
          <cell r="BJ5">
            <v>0</v>
          </cell>
          <cell r="BK5" t="str">
            <v xml:space="preserve"> </v>
          </cell>
          <cell r="BL5">
            <v>0</v>
          </cell>
          <cell r="BM5" t="str">
            <v xml:space="preserve"> </v>
          </cell>
          <cell r="BN5">
            <v>0</v>
          </cell>
          <cell r="BO5" t="str">
            <v xml:space="preserve"> </v>
          </cell>
          <cell r="BP5">
            <v>0</v>
          </cell>
        </row>
        <row r="6">
          <cell r="A6">
            <v>4</v>
          </cell>
          <cell r="B6" t="str">
            <v>34 JAPKO - Stejskal Václav</v>
          </cell>
          <cell r="C6">
            <v>34</v>
          </cell>
          <cell r="D6" t="str">
            <v>34 JAPKO - Stejskal Václav</v>
          </cell>
          <cell r="E6">
            <v>4</v>
          </cell>
          <cell r="F6">
            <v>0</v>
          </cell>
          <cell r="H6">
            <v>3</v>
          </cell>
          <cell r="I6" t="str">
            <v>30 1. KPK Vrchlabí - Brázda Vladimír</v>
          </cell>
          <cell r="P6" t="str">
            <v>30 1. KPK Vrchlabí - Brázda Vladimír</v>
          </cell>
          <cell r="W6" t="str">
            <v>3 Carreau Brno - Michálek Ivo</v>
          </cell>
          <cell r="X6">
            <v>1</v>
          </cell>
          <cell r="Y6" t="str">
            <v>30 1. KPK Vrchlabí - Brázda Vladimír</v>
          </cell>
          <cell r="Z6">
            <v>7</v>
          </cell>
          <cell r="AA6" t="str">
            <v>30 1. KPK Vrchlabí - Brázda Vladimír</v>
          </cell>
          <cell r="AC6" t="str">
            <v>30 1. KPK Vrchlabí - Brázda Vladimír</v>
          </cell>
          <cell r="AI6" t="str">
            <v>3 Carreau Brno - Michálek Ivo</v>
          </cell>
          <cell r="AJ6">
            <v>13</v>
          </cell>
          <cell r="AK6" t="str">
            <v>3 Carreau Brno - Michálek Ivo</v>
          </cell>
          <cell r="AL6">
            <v>1</v>
          </cell>
          <cell r="AM6" t="str">
            <v>30 1. KPK Vrchlabí - Brázda Vladimír</v>
          </cell>
          <cell r="AN6">
            <v>7</v>
          </cell>
          <cell r="AQ6" t="str">
            <v>30 1. KPK Vrchlabí - Brázda Vladimír</v>
          </cell>
          <cell r="AT6" t="str">
            <v>34 JAPKO - Stejskal Václav</v>
          </cell>
          <cell r="AU6" t="str">
            <v/>
          </cell>
          <cell r="AV6" t="str">
            <v xml:space="preserve"> </v>
          </cell>
          <cell r="AW6" t="str">
            <v/>
          </cell>
          <cell r="AX6" t="str">
            <v xml:space="preserve"> </v>
          </cell>
          <cell r="AY6" t="str">
            <v/>
          </cell>
          <cell r="AZ6" t="str">
            <v xml:space="preserve"> </v>
          </cell>
          <cell r="BA6" t="str">
            <v/>
          </cell>
          <cell r="BD6" t="str">
            <v xml:space="preserve"> </v>
          </cell>
          <cell r="BG6" t="str">
            <v>34 JAPKO - Stejskal Václav</v>
          </cell>
          <cell r="BH6">
            <v>0</v>
          </cell>
          <cell r="BI6" t="str">
            <v>34 JAPKO - Stejskal Václav</v>
          </cell>
          <cell r="BJ6">
            <v>0</v>
          </cell>
          <cell r="BK6" t="str">
            <v xml:space="preserve"> </v>
          </cell>
          <cell r="BL6">
            <v>0</v>
          </cell>
          <cell r="BM6" t="str">
            <v xml:space="preserve"> </v>
          </cell>
          <cell r="BN6">
            <v>0</v>
          </cell>
          <cell r="BO6" t="str">
            <v xml:space="preserve"> </v>
          </cell>
          <cell r="BP6">
            <v>0</v>
          </cell>
        </row>
        <row r="7">
          <cell r="A7">
            <v>5</v>
          </cell>
          <cell r="B7" t="str">
            <v>5 PC Kolová - Kauca Jindřich</v>
          </cell>
          <cell r="C7">
            <v>5</v>
          </cell>
          <cell r="D7" t="str">
            <v>5 PC Kolová - Kauca Jindřich</v>
          </cell>
          <cell r="E7">
            <v>5</v>
          </cell>
          <cell r="F7">
            <v>0</v>
          </cell>
          <cell r="H7">
            <v>3</v>
          </cell>
          <cell r="I7" t="str">
            <v>9 Club Rodamiento - Dlouhá Ivana</v>
          </cell>
          <cell r="S7" t="str">
            <v>9 Club Rodamiento - Dlouhá Ivana</v>
          </cell>
          <cell r="AI7" t="str">
            <v>5 PC Kolová - Kauca Jindřich</v>
          </cell>
          <cell r="AJ7">
            <v>9</v>
          </cell>
          <cell r="AT7" t="str">
            <v>5 PC Kolová - Kauca Jindřich</v>
          </cell>
          <cell r="AU7" t="str">
            <v/>
          </cell>
          <cell r="AV7" t="str">
            <v xml:space="preserve"> </v>
          </cell>
          <cell r="AW7" t="str">
            <v/>
          </cell>
          <cell r="BG7" t="str">
            <v>5 PC Kolová - Kauca Jindřich</v>
          </cell>
          <cell r="BH7">
            <v>0</v>
          </cell>
          <cell r="BI7" t="str">
            <v>5 PC Kolová - Kauca Jindřich</v>
          </cell>
          <cell r="BJ7">
            <v>0</v>
          </cell>
          <cell r="BK7" t="str">
            <v xml:space="preserve"> </v>
          </cell>
          <cell r="BL7">
            <v>0</v>
          </cell>
        </row>
        <row r="8">
          <cell r="A8">
            <v>6</v>
          </cell>
          <cell r="B8" t="str">
            <v>4 VARAN - Valenz Lukáš</v>
          </cell>
          <cell r="C8">
            <v>4</v>
          </cell>
          <cell r="D8" t="str">
            <v>4 VARAN - Valenz Lukáš</v>
          </cell>
          <cell r="E8">
            <v>6</v>
          </cell>
          <cell r="F8">
            <v>0</v>
          </cell>
          <cell r="H8">
            <v>3</v>
          </cell>
          <cell r="I8" t="str">
            <v>5 PC Kolová - Kauca Jindřich</v>
          </cell>
          <cell r="S8" t="str">
            <v>5 PC Kolová - Kauca Jindřich</v>
          </cell>
          <cell r="AI8" t="str">
            <v>2 PC Sokol Lipník - Vavrovič Petr ml.</v>
          </cell>
          <cell r="AJ8">
            <v>10</v>
          </cell>
          <cell r="AT8" t="str">
            <v>4 VARAN - Valenz Lukáš</v>
          </cell>
          <cell r="AU8" t="str">
            <v/>
          </cell>
          <cell r="AV8" t="str">
            <v xml:space="preserve"> </v>
          </cell>
          <cell r="AW8" t="str">
            <v/>
          </cell>
          <cell r="BG8" t="str">
            <v>4 VARAN - Valenz Lukáš</v>
          </cell>
          <cell r="BH8">
            <v>0</v>
          </cell>
          <cell r="BI8" t="str">
            <v>4 VARAN - Valenz Lukáš</v>
          </cell>
          <cell r="BJ8">
            <v>0</v>
          </cell>
          <cell r="BK8" t="str">
            <v xml:space="preserve"> </v>
          </cell>
          <cell r="BL8">
            <v>0</v>
          </cell>
        </row>
        <row r="9">
          <cell r="A9">
            <v>7</v>
          </cell>
          <cell r="B9" t="str">
            <v>20 VARAN - Valenzová Helena</v>
          </cell>
          <cell r="C9">
            <v>20</v>
          </cell>
          <cell r="D9" t="str">
            <v>20 VARAN - Valenzová Helena</v>
          </cell>
          <cell r="E9">
            <v>7</v>
          </cell>
          <cell r="F9">
            <v>0</v>
          </cell>
          <cell r="H9">
            <v>3</v>
          </cell>
          <cell r="I9" t="str">
            <v>23 Bowle 09 Klatovy - Hůrka Jindřich</v>
          </cell>
          <cell r="S9" t="str">
            <v>23 Bowle 09 Klatovy - Hůrka Jindřich</v>
          </cell>
          <cell r="AI9" t="str">
            <v>9 Club Rodamiento - Dlouhá Ivana</v>
          </cell>
          <cell r="AJ9">
            <v>9</v>
          </cell>
          <cell r="AT9" t="str">
            <v>20 VARAN - Valenzová Helena</v>
          </cell>
          <cell r="AU9" t="str">
            <v/>
          </cell>
          <cell r="AV9" t="str">
            <v xml:space="preserve"> </v>
          </cell>
          <cell r="AW9" t="str">
            <v/>
          </cell>
          <cell r="BG9" t="str">
            <v>20 VARAN - Valenzová Helena</v>
          </cell>
          <cell r="BH9">
            <v>0</v>
          </cell>
          <cell r="BI9" t="str">
            <v>20 VARAN - Valenzová Helena</v>
          </cell>
          <cell r="BJ9">
            <v>0</v>
          </cell>
          <cell r="BK9" t="str">
            <v xml:space="preserve"> </v>
          </cell>
          <cell r="BL9">
            <v>0</v>
          </cell>
        </row>
        <row r="10">
          <cell r="A10">
            <v>8</v>
          </cell>
          <cell r="B10" t="str">
            <v>30 1. KPK Vrchlabí - Brázda Vladimír</v>
          </cell>
          <cell r="C10">
            <v>30</v>
          </cell>
          <cell r="D10" t="str">
            <v>30 1. KPK Vrchlabí - Brázda Vladimír</v>
          </cell>
          <cell r="E10">
            <v>8</v>
          </cell>
          <cell r="F10">
            <v>0</v>
          </cell>
          <cell r="H10">
            <v>3</v>
          </cell>
          <cell r="I10" t="str">
            <v>26 PPA POZORKA - Michovský Jiří</v>
          </cell>
          <cell r="S10" t="str">
            <v>26 PPA POZORKA - Michovský Jiří</v>
          </cell>
          <cell r="AI10" t="str">
            <v>30 1. KPK Vrchlabí - Brázda Vladimír</v>
          </cell>
          <cell r="AJ10">
            <v>13</v>
          </cell>
          <cell r="AT10" t="str">
            <v>30 1. KPK Vrchlabí - Brázda Vladimír</v>
          </cell>
          <cell r="AU10" t="str">
            <v/>
          </cell>
          <cell r="AV10" t="str">
            <v xml:space="preserve"> </v>
          </cell>
          <cell r="AW10" t="str">
            <v/>
          </cell>
          <cell r="BG10" t="str">
            <v>30 1. KPK Vrchlabí - Brázda Vladimír</v>
          </cell>
          <cell r="BH10">
            <v>0</v>
          </cell>
          <cell r="BI10" t="str">
            <v>30 1. KPK Vrchlabí - Brázda Vladimír</v>
          </cell>
          <cell r="BJ10">
            <v>0</v>
          </cell>
          <cell r="BK10" t="str">
            <v xml:space="preserve"> </v>
          </cell>
          <cell r="BL10">
            <v>0</v>
          </cell>
        </row>
        <row r="11">
          <cell r="A11">
            <v>9</v>
          </cell>
          <cell r="B11" t="str">
            <v>11 Petank Club Praha - Froněk Jiří ml.</v>
          </cell>
          <cell r="C11">
            <v>11</v>
          </cell>
          <cell r="D11" t="str">
            <v>11 Petank Club Praha - Froněk Jiří ml.</v>
          </cell>
          <cell r="E11">
            <v>9</v>
          </cell>
          <cell r="F11">
            <v>0</v>
          </cell>
          <cell r="H11">
            <v>3</v>
          </cell>
          <cell r="I11" t="str">
            <v xml:space="preserve"> </v>
          </cell>
          <cell r="AE11" t="str">
            <v xml:space="preserve"> </v>
          </cell>
          <cell r="AT11" t="str">
            <v>11 Petank Club Praha - Froněk Jiří ml.</v>
          </cell>
          <cell r="AU11" t="str">
            <v/>
          </cell>
          <cell r="BG11" t="str">
            <v>11 Petank Club Praha - Froněk Jiří ml.</v>
          </cell>
          <cell r="BH11">
            <v>0</v>
          </cell>
          <cell r="BI11" t="str">
            <v>11 Petank Club Praha - Froněk Jiří ml.</v>
          </cell>
          <cell r="BJ11">
            <v>0</v>
          </cell>
        </row>
        <row r="12">
          <cell r="A12">
            <v>10</v>
          </cell>
          <cell r="B12" t="str">
            <v>9 Club Rodamiento - Dlouhá Ivana</v>
          </cell>
          <cell r="C12">
            <v>9</v>
          </cell>
          <cell r="D12" t="str">
            <v>9 Club Rodamiento - Dlouhá Ivana</v>
          </cell>
          <cell r="E12">
            <v>10</v>
          </cell>
          <cell r="F12">
            <v>0</v>
          </cell>
          <cell r="H12">
            <v>3</v>
          </cell>
          <cell r="I12" t="str">
            <v xml:space="preserve"> </v>
          </cell>
          <cell r="AE12" t="str">
            <v xml:space="preserve"> </v>
          </cell>
          <cell r="AT12" t="str">
            <v>9 Club Rodamiento - Dlouhá Ivana</v>
          </cell>
          <cell r="AU12" t="str">
            <v/>
          </cell>
          <cell r="BG12" t="str">
            <v>9 Club Rodamiento - Dlouhá Ivana</v>
          </cell>
          <cell r="BH12">
            <v>0</v>
          </cell>
          <cell r="BI12" t="str">
            <v>9 Club Rodamiento - Dlouhá Ivana</v>
          </cell>
          <cell r="BJ12">
            <v>0</v>
          </cell>
        </row>
        <row r="13">
          <cell r="A13">
            <v>11</v>
          </cell>
          <cell r="B13" t="str">
            <v>2 PC Sokol Lipník - Vavrovič Petr ml.</v>
          </cell>
          <cell r="C13">
            <v>2</v>
          </cell>
          <cell r="D13" t="str">
            <v>2 PC Sokol Lipník - Vavrovič Petr ml.</v>
          </cell>
          <cell r="E13">
            <v>11</v>
          </cell>
          <cell r="F13">
            <v>0</v>
          </cell>
          <cell r="H13">
            <v>3</v>
          </cell>
          <cell r="I13" t="str">
            <v xml:space="preserve"> </v>
          </cell>
          <cell r="AE13" t="str">
            <v xml:space="preserve"> </v>
          </cell>
          <cell r="AT13" t="str">
            <v>2 PC Sokol Lipník - Vavrovič Petr ml.</v>
          </cell>
          <cell r="AU13" t="str">
            <v/>
          </cell>
          <cell r="BG13" t="str">
            <v>2 PC Sokol Lipník - Vavrovič Petr ml.</v>
          </cell>
          <cell r="BH13">
            <v>0</v>
          </cell>
          <cell r="BI13" t="str">
            <v>2 PC Sokol Lipník - Vavrovič Petr ml.</v>
          </cell>
          <cell r="BJ13">
            <v>0</v>
          </cell>
        </row>
        <row r="14">
          <cell r="A14">
            <v>12</v>
          </cell>
          <cell r="B14" t="str">
            <v>8 SK Sahara Vědomice - Demčíková Jiřina</v>
          </cell>
          <cell r="C14">
            <v>8</v>
          </cell>
          <cell r="D14" t="str">
            <v>8 SK Sahara Vědomice - Demčíková Jiřina</v>
          </cell>
          <cell r="E14">
            <v>12</v>
          </cell>
          <cell r="F14">
            <v>0</v>
          </cell>
          <cell r="H14">
            <v>3</v>
          </cell>
          <cell r="I14" t="str">
            <v xml:space="preserve"> </v>
          </cell>
          <cell r="AE14" t="str">
            <v xml:space="preserve"> </v>
          </cell>
          <cell r="AT14" t="str">
            <v>8 SK Sahara Vědomice - Demčíková Jiřina</v>
          </cell>
          <cell r="AU14" t="str">
            <v/>
          </cell>
          <cell r="BG14" t="str">
            <v>8 SK Sahara Vědomice - Demčíková Jiřina</v>
          </cell>
          <cell r="BH14">
            <v>0</v>
          </cell>
          <cell r="BI14" t="str">
            <v>8 SK Sahara Vědomice - Demčíková Jiřina</v>
          </cell>
          <cell r="BJ14">
            <v>0</v>
          </cell>
        </row>
        <row r="15">
          <cell r="A15">
            <v>13</v>
          </cell>
          <cell r="B15" t="str">
            <v>3 Carreau Brno - Michálek Ivo</v>
          </cell>
          <cell r="C15">
            <v>3</v>
          </cell>
          <cell r="D15" t="str">
            <v>3 Carreau Brno - Michálek Ivo</v>
          </cell>
          <cell r="E15">
            <v>13</v>
          </cell>
          <cell r="F15">
            <v>0</v>
          </cell>
          <cell r="H15">
            <v>3</v>
          </cell>
          <cell r="I15" t="str">
            <v xml:space="preserve"> </v>
          </cell>
          <cell r="AE15" t="str">
            <v xml:space="preserve"> </v>
          </cell>
          <cell r="AT15" t="str">
            <v>3 Carreau Brno - Michálek Ivo</v>
          </cell>
          <cell r="AU15" t="str">
            <v/>
          </cell>
          <cell r="BG15" t="str">
            <v>3 Carreau Brno - Michálek Ivo</v>
          </cell>
          <cell r="BH15">
            <v>0</v>
          </cell>
          <cell r="BI15" t="str">
            <v>3 Carreau Brno - Michálek Ivo</v>
          </cell>
          <cell r="BJ15">
            <v>0</v>
          </cell>
        </row>
        <row r="16">
          <cell r="A16">
            <v>14</v>
          </cell>
          <cell r="B16" t="str">
            <v>35 PC Egrensis - Hošek Vladislav</v>
          </cell>
          <cell r="C16">
            <v>35</v>
          </cell>
          <cell r="D16" t="str">
            <v>35 PC Egrensis - Hošek Vladislav</v>
          </cell>
          <cell r="E16">
            <v>14</v>
          </cell>
          <cell r="F16">
            <v>0</v>
          </cell>
          <cell r="H16">
            <v>3</v>
          </cell>
          <cell r="I16" t="str">
            <v xml:space="preserve"> </v>
          </cell>
          <cell r="AE16" t="str">
            <v xml:space="preserve"> </v>
          </cell>
          <cell r="AT16" t="str">
            <v>35 PC Egrensis - Hošek Vladislav</v>
          </cell>
          <cell r="AU16" t="str">
            <v/>
          </cell>
          <cell r="BG16" t="str">
            <v>35 PC Egrensis - Hošek Vladislav</v>
          </cell>
          <cell r="BH16">
            <v>0</v>
          </cell>
          <cell r="BI16" t="str">
            <v>35 PC Egrensis - Hošek Vladislav</v>
          </cell>
          <cell r="BJ16">
            <v>0</v>
          </cell>
        </row>
        <row r="17">
          <cell r="A17">
            <v>15</v>
          </cell>
          <cell r="B17" t="str">
            <v>38 PK Osika Plzeň - Mráz Václav</v>
          </cell>
          <cell r="C17">
            <v>38</v>
          </cell>
          <cell r="D17" t="str">
            <v>38 PK Osika Plzeň - Mráz Václav</v>
          </cell>
          <cell r="E17">
            <v>15</v>
          </cell>
          <cell r="F17">
            <v>0</v>
          </cell>
          <cell r="H17">
            <v>3</v>
          </cell>
          <cell r="I17" t="str">
            <v xml:space="preserve"> </v>
          </cell>
          <cell r="AE17" t="str">
            <v xml:space="preserve"> </v>
          </cell>
          <cell r="AT17" t="str">
            <v>38 PK Osika Plzeň - Mráz Václav</v>
          </cell>
          <cell r="AU17" t="str">
            <v/>
          </cell>
          <cell r="BG17" t="str">
            <v>38 PK Osika Plzeň - Mráz Václav</v>
          </cell>
          <cell r="BH17">
            <v>0</v>
          </cell>
          <cell r="BI17" t="str">
            <v>38 PK Osika Plzeň - Mráz Václav</v>
          </cell>
          <cell r="BJ17">
            <v>0</v>
          </cell>
        </row>
        <row r="18">
          <cell r="A18">
            <v>16</v>
          </cell>
          <cell r="B18" t="str">
            <v>26 PPA POZORKA - Michovský Jiří</v>
          </cell>
          <cell r="C18">
            <v>26</v>
          </cell>
          <cell r="D18" t="str">
            <v>26 PPA POZORKA - Michovský Jiří</v>
          </cell>
          <cell r="E18">
            <v>16</v>
          </cell>
          <cell r="F18">
            <v>0</v>
          </cell>
          <cell r="H18">
            <v>2</v>
          </cell>
          <cell r="I18" t="str">
            <v xml:space="preserve"> </v>
          </cell>
          <cell r="AE18" t="str">
            <v xml:space="preserve"> </v>
          </cell>
          <cell r="AT18" t="str">
            <v>26 PPA POZORKA - Michovský Jiří</v>
          </cell>
          <cell r="AU18" t="str">
            <v/>
          </cell>
          <cell r="BG18" t="str">
            <v>26 PPA POZORKA - Michovský Jiří</v>
          </cell>
          <cell r="BH18">
            <v>0</v>
          </cell>
          <cell r="BI18" t="str">
            <v>26 PPA POZORKA - Michovský Jiří</v>
          </cell>
          <cell r="BJ18">
            <v>0</v>
          </cell>
        </row>
        <row r="19">
          <cell r="A19">
            <v>17</v>
          </cell>
          <cell r="B19" t="str">
            <v xml:space="preserve"> - </v>
          </cell>
          <cell r="C19" t="str">
            <v/>
          </cell>
          <cell r="D19" t="str">
            <v xml:space="preserve"> - </v>
          </cell>
          <cell r="E19">
            <v>17</v>
          </cell>
          <cell r="F19">
            <v>0</v>
          </cell>
          <cell r="H19">
            <v>2</v>
          </cell>
          <cell r="BG19" t="str">
            <v xml:space="preserve"> - </v>
          </cell>
          <cell r="BH19">
            <v>0</v>
          </cell>
        </row>
        <row r="20">
          <cell r="A20">
            <v>18</v>
          </cell>
          <cell r="B20" t="str">
            <v xml:space="preserve"> - </v>
          </cell>
          <cell r="C20" t="str">
            <v/>
          </cell>
          <cell r="D20" t="str">
            <v xml:space="preserve"> - </v>
          </cell>
          <cell r="E20">
            <v>18</v>
          </cell>
          <cell r="F20">
            <v>0</v>
          </cell>
          <cell r="H20">
            <v>2</v>
          </cell>
          <cell r="BG20" t="str">
            <v xml:space="preserve"> - </v>
          </cell>
          <cell r="BH20">
            <v>0</v>
          </cell>
        </row>
        <row r="21">
          <cell r="A21">
            <v>19</v>
          </cell>
          <cell r="B21" t="str">
            <v xml:space="preserve"> - </v>
          </cell>
          <cell r="C21" t="str">
            <v/>
          </cell>
          <cell r="D21" t="str">
            <v xml:space="preserve"> - </v>
          </cell>
          <cell r="E21">
            <v>19</v>
          </cell>
          <cell r="F21">
            <v>0</v>
          </cell>
          <cell r="H21">
            <v>2</v>
          </cell>
          <cell r="BG21" t="str">
            <v xml:space="preserve"> - </v>
          </cell>
          <cell r="BH21">
            <v>0</v>
          </cell>
        </row>
        <row r="22">
          <cell r="A22">
            <v>20</v>
          </cell>
          <cell r="B22" t="str">
            <v xml:space="preserve"> - </v>
          </cell>
          <cell r="C22" t="str">
            <v/>
          </cell>
          <cell r="D22" t="str">
            <v xml:space="preserve"> - </v>
          </cell>
          <cell r="E22">
            <v>20</v>
          </cell>
          <cell r="F22">
            <v>0</v>
          </cell>
          <cell r="H22">
            <v>2</v>
          </cell>
          <cell r="BG22" t="str">
            <v xml:space="preserve"> - </v>
          </cell>
          <cell r="BH22">
            <v>0</v>
          </cell>
        </row>
        <row r="23">
          <cell r="A23">
            <v>21</v>
          </cell>
          <cell r="B23" t="str">
            <v xml:space="preserve"> - </v>
          </cell>
          <cell r="C23" t="str">
            <v/>
          </cell>
          <cell r="D23" t="str">
            <v xml:space="preserve"> - </v>
          </cell>
          <cell r="E23">
            <v>21</v>
          </cell>
          <cell r="F23">
            <v>0</v>
          </cell>
          <cell r="H23">
            <v>2</v>
          </cell>
          <cell r="BG23" t="str">
            <v xml:space="preserve"> - </v>
          </cell>
          <cell r="BH23">
            <v>0</v>
          </cell>
        </row>
        <row r="24">
          <cell r="A24">
            <v>22</v>
          </cell>
          <cell r="B24" t="str">
            <v xml:space="preserve"> - </v>
          </cell>
          <cell r="C24" t="str">
            <v/>
          </cell>
          <cell r="D24" t="str">
            <v xml:space="preserve"> - </v>
          </cell>
          <cell r="E24">
            <v>22</v>
          </cell>
          <cell r="F24">
            <v>0</v>
          </cell>
          <cell r="H24">
            <v>2</v>
          </cell>
          <cell r="BG24" t="str">
            <v xml:space="preserve"> - </v>
          </cell>
          <cell r="BH24">
            <v>0</v>
          </cell>
        </row>
        <row r="25">
          <cell r="A25">
            <v>23</v>
          </cell>
          <cell r="B25" t="str">
            <v xml:space="preserve"> - </v>
          </cell>
          <cell r="C25" t="str">
            <v/>
          </cell>
          <cell r="D25" t="str">
            <v xml:space="preserve"> - </v>
          </cell>
          <cell r="E25">
            <v>23</v>
          </cell>
          <cell r="F25">
            <v>0</v>
          </cell>
          <cell r="H25">
            <v>2</v>
          </cell>
          <cell r="BG25" t="str">
            <v xml:space="preserve"> - </v>
          </cell>
          <cell r="BH25">
            <v>0</v>
          </cell>
        </row>
        <row r="26">
          <cell r="A26">
            <v>24</v>
          </cell>
          <cell r="B26" t="str">
            <v xml:space="preserve"> - </v>
          </cell>
          <cell r="C26" t="str">
            <v/>
          </cell>
          <cell r="D26" t="str">
            <v xml:space="preserve"> - </v>
          </cell>
          <cell r="E26">
            <v>24</v>
          </cell>
          <cell r="F26">
            <v>0</v>
          </cell>
          <cell r="H26">
            <v>2</v>
          </cell>
          <cell r="BG26" t="str">
            <v xml:space="preserve"> - </v>
          </cell>
          <cell r="BH26">
            <v>0</v>
          </cell>
        </row>
        <row r="27">
          <cell r="A27">
            <v>25</v>
          </cell>
          <cell r="B27" t="str">
            <v xml:space="preserve"> - </v>
          </cell>
          <cell r="C27" t="str">
            <v/>
          </cell>
          <cell r="D27" t="str">
            <v xml:space="preserve"> - </v>
          </cell>
          <cell r="E27">
            <v>25</v>
          </cell>
          <cell r="F27">
            <v>0</v>
          </cell>
          <cell r="H27">
            <v>2</v>
          </cell>
          <cell r="BG27" t="str">
            <v xml:space="preserve"> - </v>
          </cell>
          <cell r="BH27">
            <v>0</v>
          </cell>
        </row>
        <row r="28">
          <cell r="A28">
            <v>26</v>
          </cell>
          <cell r="B28" t="str">
            <v xml:space="preserve"> - </v>
          </cell>
          <cell r="C28" t="str">
            <v/>
          </cell>
          <cell r="D28" t="str">
            <v xml:space="preserve"> - </v>
          </cell>
          <cell r="E28">
            <v>26</v>
          </cell>
          <cell r="F28">
            <v>0</v>
          </cell>
          <cell r="H28">
            <v>2</v>
          </cell>
          <cell r="BG28" t="str">
            <v xml:space="preserve"> - </v>
          </cell>
          <cell r="BH28">
            <v>0</v>
          </cell>
        </row>
        <row r="29">
          <cell r="A29">
            <v>27</v>
          </cell>
          <cell r="B29" t="str">
            <v xml:space="preserve"> - </v>
          </cell>
          <cell r="C29" t="str">
            <v/>
          </cell>
          <cell r="D29" t="str">
            <v xml:space="preserve"> - </v>
          </cell>
          <cell r="E29">
            <v>27</v>
          </cell>
          <cell r="F29">
            <v>0</v>
          </cell>
          <cell r="H29">
            <v>2</v>
          </cell>
          <cell r="BG29" t="str">
            <v xml:space="preserve"> - </v>
          </cell>
          <cell r="BH29">
            <v>0</v>
          </cell>
        </row>
        <row r="30">
          <cell r="A30">
            <v>28</v>
          </cell>
          <cell r="B30" t="str">
            <v xml:space="preserve"> - </v>
          </cell>
          <cell r="C30" t="str">
            <v/>
          </cell>
          <cell r="D30" t="str">
            <v xml:space="preserve"> - </v>
          </cell>
          <cell r="E30">
            <v>28</v>
          </cell>
          <cell r="F30">
            <v>0</v>
          </cell>
          <cell r="H30">
            <v>2</v>
          </cell>
          <cell r="BG30" t="str">
            <v xml:space="preserve"> - </v>
          </cell>
          <cell r="BH30">
            <v>0</v>
          </cell>
        </row>
        <row r="31">
          <cell r="A31">
            <v>29</v>
          </cell>
          <cell r="B31" t="str">
            <v xml:space="preserve"> - </v>
          </cell>
          <cell r="C31" t="str">
            <v/>
          </cell>
          <cell r="D31" t="str">
            <v xml:space="preserve"> - </v>
          </cell>
          <cell r="E31">
            <v>29</v>
          </cell>
          <cell r="F31">
            <v>0</v>
          </cell>
          <cell r="H31">
            <v>2</v>
          </cell>
          <cell r="BG31" t="str">
            <v xml:space="preserve"> - </v>
          </cell>
          <cell r="BH31">
            <v>0</v>
          </cell>
        </row>
        <row r="32">
          <cell r="A32">
            <v>30</v>
          </cell>
          <cell r="B32" t="str">
            <v xml:space="preserve"> - </v>
          </cell>
          <cell r="C32" t="str">
            <v/>
          </cell>
          <cell r="D32" t="str">
            <v xml:space="preserve"> - </v>
          </cell>
          <cell r="E32">
            <v>30</v>
          </cell>
          <cell r="F32">
            <v>0</v>
          </cell>
          <cell r="H32">
            <v>2</v>
          </cell>
          <cell r="BG32" t="str">
            <v xml:space="preserve"> - </v>
          </cell>
          <cell r="BH32">
            <v>0</v>
          </cell>
        </row>
        <row r="33">
          <cell r="A33">
            <v>31</v>
          </cell>
          <cell r="B33" t="str">
            <v xml:space="preserve"> - </v>
          </cell>
          <cell r="C33" t="str">
            <v/>
          </cell>
          <cell r="D33" t="str">
            <v xml:space="preserve"> - </v>
          </cell>
          <cell r="E33">
            <v>31</v>
          </cell>
          <cell r="F33">
            <v>0</v>
          </cell>
          <cell r="H33">
            <v>2</v>
          </cell>
          <cell r="BG33" t="str">
            <v xml:space="preserve"> - </v>
          </cell>
          <cell r="BH33">
            <v>0</v>
          </cell>
        </row>
        <row r="34">
          <cell r="A34">
            <v>32</v>
          </cell>
          <cell r="B34" t="str">
            <v xml:space="preserve"> - </v>
          </cell>
          <cell r="C34" t="str">
            <v/>
          </cell>
          <cell r="D34" t="str">
            <v xml:space="preserve"> - </v>
          </cell>
          <cell r="E34">
            <v>32</v>
          </cell>
          <cell r="F34">
            <v>0</v>
          </cell>
          <cell r="H34">
            <v>1</v>
          </cell>
          <cell r="BG34" t="str">
            <v xml:space="preserve"> - </v>
          </cell>
          <cell r="BH34">
            <v>0</v>
          </cell>
        </row>
        <row r="35">
          <cell r="A35">
            <v>33</v>
          </cell>
          <cell r="B35" t="str">
            <v xml:space="preserve"> - </v>
          </cell>
          <cell r="C35" t="str">
            <v/>
          </cell>
        </row>
        <row r="36">
          <cell r="A36">
            <v>34</v>
          </cell>
          <cell r="B36" t="str">
            <v xml:space="preserve"> - </v>
          </cell>
          <cell r="C36" t="str">
            <v/>
          </cell>
        </row>
        <row r="37">
          <cell r="A37">
            <v>35</v>
          </cell>
          <cell r="B37" t="str">
            <v xml:space="preserve"> - </v>
          </cell>
          <cell r="C37" t="str">
            <v/>
          </cell>
        </row>
        <row r="38">
          <cell r="A38">
            <v>36</v>
          </cell>
          <cell r="B38" t="str">
            <v xml:space="preserve"> - </v>
          </cell>
          <cell r="C38" t="str">
            <v/>
          </cell>
        </row>
        <row r="39">
          <cell r="A39">
            <v>37</v>
          </cell>
          <cell r="B39" t="str">
            <v xml:space="preserve"> - </v>
          </cell>
          <cell r="C39" t="str">
            <v/>
          </cell>
        </row>
        <row r="40">
          <cell r="A40">
            <v>38</v>
          </cell>
          <cell r="B40" t="str">
            <v xml:space="preserve"> - </v>
          </cell>
          <cell r="C40" t="str">
            <v/>
          </cell>
        </row>
        <row r="41">
          <cell r="A41">
            <v>39</v>
          </cell>
          <cell r="B41" t="str">
            <v xml:space="preserve"> - </v>
          </cell>
          <cell r="C41" t="str">
            <v/>
          </cell>
        </row>
        <row r="42">
          <cell r="A42">
            <v>40</v>
          </cell>
          <cell r="B42" t="str">
            <v xml:space="preserve"> - </v>
          </cell>
          <cell r="C42" t="str">
            <v/>
          </cell>
        </row>
        <row r="43">
          <cell r="A43">
            <v>41</v>
          </cell>
          <cell r="B43" t="str">
            <v xml:space="preserve"> - </v>
          </cell>
          <cell r="C43" t="str">
            <v/>
          </cell>
        </row>
        <row r="44">
          <cell r="A44">
            <v>42</v>
          </cell>
          <cell r="B44" t="str">
            <v xml:space="preserve"> - </v>
          </cell>
          <cell r="C44" t="str">
            <v/>
          </cell>
        </row>
        <row r="45">
          <cell r="A45">
            <v>43</v>
          </cell>
          <cell r="B45" t="str">
            <v xml:space="preserve"> - </v>
          </cell>
          <cell r="C45" t="str">
            <v/>
          </cell>
        </row>
        <row r="46">
          <cell r="A46">
            <v>44</v>
          </cell>
          <cell r="B46" t="str">
            <v xml:space="preserve"> - </v>
          </cell>
          <cell r="C46" t="str">
            <v/>
          </cell>
        </row>
        <row r="47">
          <cell r="A47">
            <v>45</v>
          </cell>
          <cell r="B47" t="str">
            <v xml:space="preserve"> - </v>
          </cell>
          <cell r="C47" t="str">
            <v/>
          </cell>
        </row>
        <row r="48">
          <cell r="A48">
            <v>46</v>
          </cell>
          <cell r="B48" t="str">
            <v xml:space="preserve"> - </v>
          </cell>
          <cell r="C48" t="str">
            <v/>
          </cell>
        </row>
        <row r="49">
          <cell r="A49">
            <v>47</v>
          </cell>
          <cell r="B49" t="str">
            <v xml:space="preserve"> - </v>
          </cell>
          <cell r="C49" t="str">
            <v/>
          </cell>
        </row>
        <row r="50">
          <cell r="A50">
            <v>48</v>
          </cell>
          <cell r="B50" t="str">
            <v xml:space="preserve"> - </v>
          </cell>
          <cell r="C50" t="str">
            <v/>
          </cell>
        </row>
        <row r="51">
          <cell r="A51">
            <v>49</v>
          </cell>
          <cell r="B51" t="str">
            <v xml:space="preserve"> - </v>
          </cell>
          <cell r="C51" t="str">
            <v/>
          </cell>
        </row>
        <row r="52">
          <cell r="A52">
            <v>50</v>
          </cell>
          <cell r="B52" t="str">
            <v xml:space="preserve"> - </v>
          </cell>
          <cell r="C52" t="str">
            <v/>
          </cell>
        </row>
        <row r="53">
          <cell r="A53">
            <v>51</v>
          </cell>
          <cell r="B53" t="str">
            <v xml:space="preserve"> - </v>
          </cell>
          <cell r="C53" t="str">
            <v/>
          </cell>
        </row>
        <row r="54">
          <cell r="A54">
            <v>52</v>
          </cell>
          <cell r="B54" t="str">
            <v xml:space="preserve"> - </v>
          </cell>
          <cell r="C54" t="str">
            <v/>
          </cell>
        </row>
        <row r="55">
          <cell r="A55">
            <v>53</v>
          </cell>
          <cell r="B55" t="str">
            <v xml:space="preserve"> - </v>
          </cell>
          <cell r="C55" t="str">
            <v/>
          </cell>
        </row>
        <row r="56">
          <cell r="A56">
            <v>54</v>
          </cell>
          <cell r="B56" t="str">
            <v xml:space="preserve"> - </v>
          </cell>
          <cell r="C56" t="str">
            <v/>
          </cell>
        </row>
        <row r="57">
          <cell r="A57">
            <v>55</v>
          </cell>
          <cell r="B57" t="str">
            <v xml:space="preserve"> - </v>
          </cell>
          <cell r="C57" t="str">
            <v/>
          </cell>
        </row>
        <row r="58">
          <cell r="A58">
            <v>56</v>
          </cell>
          <cell r="B58" t="str">
            <v xml:space="preserve"> - </v>
          </cell>
          <cell r="C58" t="str">
            <v/>
          </cell>
        </row>
        <row r="59">
          <cell r="A59">
            <v>57</v>
          </cell>
          <cell r="B59" t="str">
            <v xml:space="preserve"> - </v>
          </cell>
          <cell r="C59" t="str">
            <v/>
          </cell>
        </row>
        <row r="60">
          <cell r="A60">
            <v>58</v>
          </cell>
          <cell r="B60" t="str">
            <v xml:space="preserve"> - </v>
          </cell>
          <cell r="C60" t="str">
            <v/>
          </cell>
        </row>
        <row r="61">
          <cell r="A61">
            <v>59</v>
          </cell>
          <cell r="B61" t="str">
            <v xml:space="preserve"> - </v>
          </cell>
          <cell r="C61" t="str">
            <v/>
          </cell>
        </row>
        <row r="62">
          <cell r="A62">
            <v>60</v>
          </cell>
          <cell r="B62" t="str">
            <v xml:space="preserve"> - </v>
          </cell>
          <cell r="C62" t="str">
            <v/>
          </cell>
        </row>
        <row r="63">
          <cell r="A63">
            <v>61</v>
          </cell>
          <cell r="B63" t="str">
            <v xml:space="preserve"> - </v>
          </cell>
          <cell r="C63" t="str">
            <v/>
          </cell>
        </row>
        <row r="64">
          <cell r="A64">
            <v>62</v>
          </cell>
          <cell r="B64" t="str">
            <v xml:space="preserve"> - </v>
          </cell>
          <cell r="C64" t="str">
            <v/>
          </cell>
        </row>
        <row r="65">
          <cell r="A65">
            <v>63</v>
          </cell>
          <cell r="B65" t="str">
            <v xml:space="preserve"> - </v>
          </cell>
          <cell r="C65" t="str">
            <v/>
          </cell>
        </row>
        <row r="66">
          <cell r="A66">
            <v>64</v>
          </cell>
          <cell r="B66" t="str">
            <v xml:space="preserve"> - </v>
          </cell>
          <cell r="C66" t="str">
            <v/>
          </cell>
        </row>
      </sheetData>
      <sheetData sheetId="11"/>
      <sheetData sheetId="12"/>
      <sheetData sheetId="13"/>
      <sheetData sheetId="14"/>
      <sheetData sheetId="15"/>
      <sheetData sheetId="16"/>
      <sheetData sheetId="17">
        <row r="11">
          <cell r="B11">
            <v>1</v>
          </cell>
          <cell r="C11">
            <v>1932.1542894474765</v>
          </cell>
          <cell r="E11" t="str">
            <v/>
          </cell>
        </row>
        <row r="12">
          <cell r="B12">
            <v>2</v>
          </cell>
          <cell r="C12">
            <v>768309.82648422976</v>
          </cell>
          <cell r="E12" t="str">
            <v/>
          </cell>
        </row>
        <row r="13">
          <cell r="B13">
            <v>3</v>
          </cell>
          <cell r="C13">
            <v>236216.02721082803</v>
          </cell>
          <cell r="E13" t="str">
            <v/>
          </cell>
        </row>
        <row r="14">
          <cell r="B14">
            <v>4</v>
          </cell>
          <cell r="C14">
            <v>533377.75198476505</v>
          </cell>
          <cell r="E14" t="str">
            <v/>
          </cell>
        </row>
        <row r="15">
          <cell r="B15">
            <v>5</v>
          </cell>
          <cell r="C15">
            <v>898995.1520018453</v>
          </cell>
          <cell r="E15" t="str">
            <v/>
          </cell>
        </row>
        <row r="16">
          <cell r="B16">
            <v>6</v>
          </cell>
          <cell r="C16">
            <v>298768.3067640888</v>
          </cell>
          <cell r="E16" t="str">
            <v/>
          </cell>
        </row>
        <row r="17">
          <cell r="B17">
            <v>7</v>
          </cell>
          <cell r="C17">
            <v>908788.57753597759</v>
          </cell>
          <cell r="E17" t="str">
            <v/>
          </cell>
        </row>
        <row r="18">
          <cell r="B18">
            <v>8</v>
          </cell>
          <cell r="C18">
            <v>943761.44008260709</v>
          </cell>
          <cell r="E18" t="str">
            <v/>
          </cell>
        </row>
        <row r="19">
          <cell r="B19">
            <v>9</v>
          </cell>
          <cell r="C19">
            <v>637069.449150339</v>
          </cell>
          <cell r="E19" t="str">
            <v/>
          </cell>
        </row>
        <row r="20">
          <cell r="B20">
            <v>10</v>
          </cell>
          <cell r="C20">
            <v>323219.83055325144</v>
          </cell>
          <cell r="E20" t="str">
            <v/>
          </cell>
        </row>
        <row r="21">
          <cell r="B21">
            <v>11</v>
          </cell>
          <cell r="C21">
            <v>843543.38604401692</v>
          </cell>
          <cell r="E21" t="str">
            <v/>
          </cell>
        </row>
        <row r="22">
          <cell r="B22">
            <v>12</v>
          </cell>
          <cell r="C22">
            <v>864896.79816826445</v>
          </cell>
          <cell r="E22" t="str">
            <v/>
          </cell>
        </row>
        <row r="23">
          <cell r="B23">
            <v>13</v>
          </cell>
          <cell r="C23">
            <v>337924.58557342197</v>
          </cell>
          <cell r="E23" t="str">
            <v/>
          </cell>
        </row>
        <row r="24">
          <cell r="B24">
            <v>14</v>
          </cell>
          <cell r="C24">
            <v>92421.307150835593</v>
          </cell>
          <cell r="E24" t="str">
            <v/>
          </cell>
        </row>
        <row r="25">
          <cell r="B25">
            <v>15</v>
          </cell>
          <cell r="C25">
            <v>627554.85092098743</v>
          </cell>
          <cell r="E25" t="str">
            <v/>
          </cell>
        </row>
        <row r="26">
          <cell r="B26">
            <v>16</v>
          </cell>
          <cell r="C26">
            <v>263734.48833946366</v>
          </cell>
          <cell r="E26" t="str">
            <v/>
          </cell>
        </row>
        <row r="27">
          <cell r="B27">
            <v>17</v>
          </cell>
          <cell r="C27">
            <v>393250.44653445319</v>
          </cell>
          <cell r="E27" t="str">
            <v/>
          </cell>
        </row>
        <row r="28">
          <cell r="B28">
            <v>18</v>
          </cell>
          <cell r="C28">
            <v>498851.68914024346</v>
          </cell>
          <cell r="E28" t="str">
            <v/>
          </cell>
        </row>
        <row r="29">
          <cell r="B29">
            <v>19</v>
          </cell>
          <cell r="C29">
            <v>46558.183166419454</v>
          </cell>
          <cell r="E29" t="str">
            <v/>
          </cell>
        </row>
        <row r="30">
          <cell r="B30">
            <v>20</v>
          </cell>
          <cell r="C30">
            <v>723679.09058645938</v>
          </cell>
          <cell r="E30" t="str">
            <v/>
          </cell>
        </row>
        <row r="31">
          <cell r="B31">
            <v>21</v>
          </cell>
          <cell r="C31">
            <v>536182.36847200827</v>
          </cell>
          <cell r="E31" t="str">
            <v/>
          </cell>
        </row>
        <row r="32">
          <cell r="B32">
            <v>22</v>
          </cell>
          <cell r="C32">
            <v>774076.22702092968</v>
          </cell>
          <cell r="E32" t="str">
            <v/>
          </cell>
        </row>
        <row r="33">
          <cell r="B33">
            <v>23</v>
          </cell>
          <cell r="C33">
            <v>875581.75498082745</v>
          </cell>
          <cell r="E33" t="str">
            <v/>
          </cell>
        </row>
        <row r="34">
          <cell r="B34">
            <v>24</v>
          </cell>
          <cell r="C34">
            <v>459075.17389251461</v>
          </cell>
          <cell r="E34" t="str">
            <v/>
          </cell>
        </row>
        <row r="35">
          <cell r="B35">
            <v>25</v>
          </cell>
          <cell r="C35">
            <v>488697.59874171339</v>
          </cell>
          <cell r="E35" t="str">
            <v/>
          </cell>
        </row>
        <row r="36">
          <cell r="B36">
            <v>26</v>
          </cell>
          <cell r="C36">
            <v>839866.86130511039</v>
          </cell>
          <cell r="E36" t="str">
            <v/>
          </cell>
        </row>
        <row r="37">
          <cell r="B37">
            <v>27</v>
          </cell>
          <cell r="C37">
            <v>377767.17461132666</v>
          </cell>
          <cell r="E37" t="str">
            <v/>
          </cell>
        </row>
        <row r="38">
          <cell r="B38">
            <v>28</v>
          </cell>
          <cell r="C38">
            <v>590643.28505702922</v>
          </cell>
          <cell r="E38" t="str">
            <v/>
          </cell>
        </row>
        <row r="39">
          <cell r="B39">
            <v>29</v>
          </cell>
          <cell r="C39">
            <v>226931.56783328875</v>
          </cell>
          <cell r="E39" t="str">
            <v/>
          </cell>
        </row>
        <row r="40">
          <cell r="B40">
            <v>30</v>
          </cell>
          <cell r="C40">
            <v>585701.29709582042</v>
          </cell>
          <cell r="E40" t="str">
            <v/>
          </cell>
        </row>
        <row r="41">
          <cell r="B41">
            <v>31</v>
          </cell>
          <cell r="C41">
            <v>505746.27792471781</v>
          </cell>
          <cell r="E41" t="str">
            <v/>
          </cell>
        </row>
        <row r="42">
          <cell r="B42">
            <v>32</v>
          </cell>
          <cell r="C42">
            <v>554529.73029909586</v>
          </cell>
          <cell r="E42" t="str">
            <v/>
          </cell>
        </row>
      </sheetData>
      <sheetData sheetId="18"/>
      <sheetData sheetId="19"/>
      <sheetData sheetId="20">
        <row r="4">
          <cell r="D4" t="str">
            <v>6 PLUK Jablonec - Lukáš Petr</v>
          </cell>
          <cell r="E4">
            <v>7</v>
          </cell>
        </row>
        <row r="5">
          <cell r="D5" t="str">
            <v>26 PPA POZORKA - Michovský Jiří</v>
          </cell>
          <cell r="E5">
            <v>11</v>
          </cell>
        </row>
        <row r="8">
          <cell r="D8" t="str">
            <v>11 Petank Club Praha - Froněk Jiří ml.</v>
          </cell>
          <cell r="E8">
            <v>1</v>
          </cell>
        </row>
        <row r="9">
          <cell r="D9" t="str">
            <v>30 1. KPK Vrchlabí - Brázda Vladimír</v>
          </cell>
          <cell r="E9">
            <v>13</v>
          </cell>
        </row>
        <row r="12">
          <cell r="D12" t="str">
            <v>5 PC Kolová - Kauca Jindřich</v>
          </cell>
          <cell r="E12">
            <v>11</v>
          </cell>
        </row>
        <row r="13">
          <cell r="D13" t="str">
            <v>8 SK Sahara Vědomice - Demčíková Jiřina</v>
          </cell>
          <cell r="E13">
            <v>5</v>
          </cell>
        </row>
        <row r="16">
          <cell r="D16" t="str">
            <v>3 Carreau Brno - Michálek Ivo</v>
          </cell>
          <cell r="E16">
            <v>13</v>
          </cell>
        </row>
        <row r="17">
          <cell r="D17" t="str">
            <v>34 JAPKO - Stejskal Václav</v>
          </cell>
          <cell r="E17">
            <v>4</v>
          </cell>
        </row>
        <row r="20">
          <cell r="D20" t="str">
            <v>23 Bowle 09 Klatovy - Hůrka Jindřich</v>
          </cell>
          <cell r="E20">
            <v>13</v>
          </cell>
        </row>
        <row r="21">
          <cell r="D21" t="str">
            <v>35 PC Egrensis - Hošek Vladislav</v>
          </cell>
          <cell r="E21">
            <v>4</v>
          </cell>
        </row>
        <row r="24">
          <cell r="D24" t="str">
            <v>2 PC Sokol Lipník - Vavrovič Petr ml.</v>
          </cell>
          <cell r="E24">
            <v>13</v>
          </cell>
        </row>
        <row r="25">
          <cell r="D25" t="str">
            <v>4 VARAN - Valenz Lukáš</v>
          </cell>
          <cell r="E25">
            <v>6</v>
          </cell>
        </row>
        <row r="28">
          <cell r="D28" t="str">
            <v>20 VARAN - Valenzová Helena</v>
          </cell>
          <cell r="E28">
            <v>3</v>
          </cell>
        </row>
        <row r="29">
          <cell r="D29" t="str">
            <v>9 Club Rodamiento - Dlouhá Ivana</v>
          </cell>
          <cell r="E29">
            <v>11</v>
          </cell>
        </row>
        <row r="32">
          <cell r="D32" t="str">
            <v>38 PK Osika Plzeň - Mráz Václav</v>
          </cell>
          <cell r="E32">
            <v>5</v>
          </cell>
        </row>
        <row r="33">
          <cell r="D33" t="str">
            <v>1 Carreau Brno - Michálek Tomáš</v>
          </cell>
          <cell r="E33">
            <v>13</v>
          </cell>
        </row>
      </sheetData>
      <sheetData sheetId="21"/>
      <sheetData sheetId="22">
        <row r="4">
          <cell r="D4" t="str">
            <v>26 PPA POZORKA - Michovský Jiří</v>
          </cell>
          <cell r="E4">
            <v>6</v>
          </cell>
        </row>
        <row r="5">
          <cell r="D5" t="str">
            <v>30 1. KPK Vrchlabí - Brázda Vladimír</v>
          </cell>
          <cell r="E5">
            <v>13</v>
          </cell>
        </row>
        <row r="8">
          <cell r="D8" t="str">
            <v>5 PC Kolová - Kauca Jindřich</v>
          </cell>
          <cell r="E8">
            <v>9</v>
          </cell>
        </row>
        <row r="9">
          <cell r="D9" t="str">
            <v>3 Carreau Brno - Michálek Ivo</v>
          </cell>
          <cell r="E9">
            <v>13</v>
          </cell>
        </row>
        <row r="12">
          <cell r="D12" t="str">
            <v>23 Bowle 09 Klatovy - Hůrka Jindřich</v>
          </cell>
          <cell r="E12">
            <v>9</v>
          </cell>
        </row>
        <row r="13">
          <cell r="D13" t="str">
            <v>2 PC Sokol Lipník - Vavrovič Petr ml.</v>
          </cell>
          <cell r="E13">
            <v>10</v>
          </cell>
        </row>
        <row r="16">
          <cell r="D16" t="str">
            <v>9 Club Rodamiento - Dlouhá Ivana</v>
          </cell>
          <cell r="E16">
            <v>9</v>
          </cell>
        </row>
        <row r="17">
          <cell r="D17" t="str">
            <v>1 Carreau Brno - Michálek Tomáš</v>
          </cell>
          <cell r="E17">
            <v>13</v>
          </cell>
        </row>
      </sheetData>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4" Type="http://schemas.openxmlformats.org/officeDocument/2006/relationships/ctrlProp" Target="../ctrlProps/ctrlProp4.xml"/></Relationships>
</file>

<file path=xl/worksheets/_rels/sheet13.xml.rels><?xml version="1.0" encoding="UTF-8" standalone="yes"?>
<Relationships xmlns="http://schemas.openxmlformats.org/package/2006/relationships"><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1" Type="http://schemas.openxmlformats.org/officeDocument/2006/relationships/vmlDrawing" Target="../drawings/vmlDrawing2.v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1" Type="http://schemas.openxmlformats.org/officeDocument/2006/relationships/vmlDrawing" Target="../drawings/vmlDrawing3.v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ctrlProp" Target="../ctrlProps/ctrlProp14.xml"/><Relationship Id="rId1" Type="http://schemas.openxmlformats.org/officeDocument/2006/relationships/vmlDrawing" Target="../drawings/vmlDrawing4.vml"/><Relationship Id="rId4" Type="http://schemas.openxmlformats.org/officeDocument/2006/relationships/ctrlProp" Target="../ctrlProps/ctrlProp15.xml"/></Relationships>
</file>

<file path=xl/worksheets/_rels/sheet20.xml.rels><?xml version="1.0" encoding="UTF-8" standalone="yes"?>
<Relationships xmlns="http://schemas.openxmlformats.org/package/2006/relationships"><Relationship Id="rId3" Type="http://schemas.openxmlformats.org/officeDocument/2006/relationships/ctrlProp" Target="../ctrlProps/ctrlProp16.xml"/><Relationship Id="rId1" Type="http://schemas.openxmlformats.org/officeDocument/2006/relationships/vmlDrawing" Target="../drawings/vmlDrawing5.vml"/><Relationship Id="rId4" Type="http://schemas.openxmlformats.org/officeDocument/2006/relationships/ctrlProp" Target="../ctrlProps/ctrlProp17.xml"/></Relationships>
</file>

<file path=xl/worksheets/_rels/sheet21.xml.rels><?xml version="1.0" encoding="UTF-8" standalone="yes"?>
<Relationships xmlns="http://schemas.openxmlformats.org/package/2006/relationships"><Relationship Id="rId3" Type="http://schemas.openxmlformats.org/officeDocument/2006/relationships/ctrlProp" Target="../ctrlProps/ctrlProp18.xml"/><Relationship Id="rId1" Type="http://schemas.openxmlformats.org/officeDocument/2006/relationships/vmlDrawing" Target="../drawings/vmlDrawing6.vml"/><Relationship Id="rId4" Type="http://schemas.openxmlformats.org/officeDocument/2006/relationships/ctrlProp" Target="../ctrlProps/ctrlProp19.xml"/></Relationships>
</file>

<file path=xl/worksheets/_rels/sheet22.xml.rels><?xml version="1.0" encoding="UTF-8" standalone="yes"?>
<Relationships xmlns="http://schemas.openxmlformats.org/package/2006/relationships"><Relationship Id="rId3" Type="http://schemas.openxmlformats.org/officeDocument/2006/relationships/ctrlProp" Target="../ctrlProps/ctrlProp20.xml"/><Relationship Id="rId1" Type="http://schemas.openxmlformats.org/officeDocument/2006/relationships/vmlDrawing" Target="../drawings/vmlDrawing7.vml"/></Relationships>
</file>

<file path=xl/worksheets/_rels/sheet23.xml.rels><?xml version="1.0" encoding="UTF-8" standalone="yes"?>
<Relationships xmlns="http://schemas.openxmlformats.org/package/2006/relationships"><Relationship Id="rId3" Type="http://schemas.openxmlformats.org/officeDocument/2006/relationships/ctrlProp" Target="../ctrlProps/ctrlProp21.xml"/><Relationship Id="rId1" Type="http://schemas.openxmlformats.org/officeDocument/2006/relationships/vmlDrawing" Target="../drawings/vmlDrawing8.vml"/><Relationship Id="rId4" Type="http://schemas.openxmlformats.org/officeDocument/2006/relationships/ctrlProp" Target="../ctrlProps/ctrlProp22.xml"/></Relationships>
</file>

<file path=xl/worksheets/_rels/sheet24.xml.rels><?xml version="1.0" encoding="UTF-8" standalone="yes"?>
<Relationships xmlns="http://schemas.openxmlformats.org/package/2006/relationships"><Relationship Id="rId3" Type="http://schemas.openxmlformats.org/officeDocument/2006/relationships/ctrlProp" Target="../ctrlProps/ctrlProp23.xml"/><Relationship Id="rId1" Type="http://schemas.openxmlformats.org/officeDocument/2006/relationships/vmlDrawing" Target="../drawings/vmlDrawing9.vm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dimension ref="A1:M161"/>
  <sheetViews>
    <sheetView workbookViewId="0"/>
  </sheetViews>
  <sheetFormatPr defaultColWidth="11.42578125" defaultRowHeight="12.75"/>
  <sheetData>
    <row r="1" spans="2:8" ht="17.25" thickBot="1">
      <c r="B1" s="490" t="s">
        <v>371</v>
      </c>
      <c r="C1" s="491"/>
      <c r="D1" s="491"/>
      <c r="E1" s="491"/>
      <c r="F1" s="491"/>
      <c r="G1" s="491"/>
      <c r="H1" s="492"/>
    </row>
    <row r="2" spans="2:8" ht="24">
      <c r="B2" s="493" t="s">
        <v>318</v>
      </c>
      <c r="C2" s="494"/>
      <c r="D2" s="494"/>
      <c r="E2" s="494"/>
      <c r="F2" s="494"/>
      <c r="G2" s="494"/>
      <c r="H2" s="494"/>
    </row>
    <row r="3" spans="2:8" ht="14.25">
      <c r="B3" s="138" t="s">
        <v>199</v>
      </c>
      <c r="C3" s="139"/>
      <c r="D3" s="139"/>
      <c r="E3" s="139"/>
      <c r="F3" s="139"/>
      <c r="G3" s="139"/>
      <c r="H3" s="139"/>
    </row>
    <row r="4" spans="2:8" ht="19.5">
      <c r="B4" s="268" t="s">
        <v>505</v>
      </c>
      <c r="C4" s="269"/>
      <c r="D4" s="269"/>
      <c r="E4" s="269"/>
      <c r="F4" s="269"/>
      <c r="G4" s="269"/>
      <c r="H4" s="269"/>
    </row>
    <row r="5" spans="2:8" ht="14.25">
      <c r="B5" s="268" t="s">
        <v>198</v>
      </c>
      <c r="C5" s="269"/>
      <c r="D5" s="269"/>
      <c r="E5" s="269"/>
      <c r="F5" s="269"/>
      <c r="G5" s="269"/>
      <c r="H5" s="269"/>
    </row>
    <row r="6" spans="2:8" ht="14.25">
      <c r="B6" s="268" t="s">
        <v>200</v>
      </c>
      <c r="C6" s="269"/>
      <c r="D6" s="269"/>
      <c r="E6" s="269"/>
      <c r="F6" s="269"/>
      <c r="G6" s="269"/>
      <c r="H6" s="269"/>
    </row>
    <row r="7" spans="2:8" ht="14.25">
      <c r="B7" s="268" t="s">
        <v>507</v>
      </c>
      <c r="C7" s="139"/>
      <c r="D7" s="139"/>
      <c r="E7" s="139"/>
      <c r="F7" s="139"/>
      <c r="G7" s="139"/>
      <c r="H7" s="139"/>
    </row>
    <row r="8" spans="2:8" ht="14.25">
      <c r="B8" s="268" t="s">
        <v>508</v>
      </c>
      <c r="C8" s="139"/>
      <c r="D8" s="139"/>
      <c r="E8" s="139"/>
      <c r="F8" s="139"/>
      <c r="G8" s="139"/>
      <c r="H8" s="139"/>
    </row>
    <row r="9" spans="2:8">
      <c r="B9" s="139" t="s">
        <v>506</v>
      </c>
      <c r="C9" s="139"/>
      <c r="D9" s="139"/>
      <c r="E9" s="139"/>
      <c r="F9" s="139"/>
      <c r="G9" s="139"/>
      <c r="H9" s="139"/>
    </row>
    <row r="10" spans="2:8">
      <c r="B10" s="139" t="s">
        <v>498</v>
      </c>
      <c r="C10" s="139"/>
      <c r="D10" s="139"/>
      <c r="E10" s="139"/>
      <c r="F10" s="139"/>
      <c r="G10" s="139"/>
      <c r="H10" s="139"/>
    </row>
    <row r="11" spans="2:8">
      <c r="B11" s="139" t="s">
        <v>330</v>
      </c>
      <c r="C11" s="139"/>
      <c r="D11" s="139"/>
      <c r="E11" s="139"/>
      <c r="F11" s="139"/>
      <c r="G11" s="139"/>
      <c r="H11" s="139"/>
    </row>
    <row r="12" spans="2:8">
      <c r="B12" s="139" t="s">
        <v>153</v>
      </c>
      <c r="C12" s="139"/>
      <c r="D12" s="139"/>
      <c r="E12" s="139"/>
      <c r="F12" s="139"/>
      <c r="G12" s="139"/>
      <c r="H12" s="139"/>
    </row>
    <row r="13" spans="2:8">
      <c r="B13" s="139" t="s">
        <v>154</v>
      </c>
      <c r="C13" s="139"/>
      <c r="D13" s="139"/>
      <c r="E13" s="139"/>
      <c r="F13" s="139"/>
      <c r="G13" s="139"/>
      <c r="H13" s="139"/>
    </row>
    <row r="14" spans="2:8">
      <c r="B14" s="139" t="s">
        <v>201</v>
      </c>
      <c r="C14" s="139"/>
      <c r="D14" s="139"/>
      <c r="E14" s="139"/>
      <c r="F14" s="139"/>
      <c r="G14" s="139"/>
      <c r="H14" s="139"/>
    </row>
    <row r="15" spans="2:8">
      <c r="B15" s="139" t="s">
        <v>461</v>
      </c>
      <c r="C15" s="139"/>
      <c r="D15" s="139"/>
      <c r="E15" s="139"/>
      <c r="F15" s="139"/>
      <c r="G15" s="139"/>
      <c r="H15" s="139"/>
    </row>
    <row r="16" spans="2:8">
      <c r="B16" s="139" t="s">
        <v>155</v>
      </c>
      <c r="C16" s="139"/>
      <c r="D16" s="139"/>
      <c r="E16" s="139"/>
      <c r="F16" s="139"/>
      <c r="G16" s="139"/>
      <c r="H16" s="139"/>
    </row>
    <row r="17" spans="1:10">
      <c r="A17" s="134" t="s">
        <v>156</v>
      </c>
      <c r="B17" s="139" t="s">
        <v>202</v>
      </c>
      <c r="C17" s="139"/>
      <c r="D17" s="139"/>
      <c r="E17" s="139"/>
      <c r="F17" s="139"/>
      <c r="G17" s="139"/>
      <c r="H17" s="139"/>
    </row>
    <row r="18" spans="1:10">
      <c r="A18" s="134" t="s">
        <v>156</v>
      </c>
      <c r="B18" s="139" t="s">
        <v>369</v>
      </c>
      <c r="C18" s="139"/>
      <c r="D18" s="139"/>
      <c r="E18" s="139"/>
      <c r="F18" s="139"/>
      <c r="G18" s="139"/>
      <c r="H18" s="139"/>
    </row>
    <row r="20" spans="1:10">
      <c r="B20" t="s">
        <v>248</v>
      </c>
    </row>
    <row r="21" spans="1:10" ht="14.25">
      <c r="B21" s="137" t="s">
        <v>83</v>
      </c>
      <c r="C21" s="3" t="s">
        <v>84</v>
      </c>
      <c r="D21" t="s">
        <v>470</v>
      </c>
    </row>
    <row r="22" spans="1:10" ht="14.25">
      <c r="B22" s="138" t="s">
        <v>86</v>
      </c>
      <c r="C22" s="139"/>
      <c r="D22" s="140"/>
      <c r="E22" s="139"/>
      <c r="F22" s="139"/>
      <c r="G22" s="139"/>
      <c r="H22" s="139"/>
      <c r="I22" s="139"/>
      <c r="J22" s="139"/>
    </row>
    <row r="24" spans="1:10" ht="14.25">
      <c r="A24" s="270" t="s">
        <v>157</v>
      </c>
      <c r="B24" s="271"/>
      <c r="C24" s="271"/>
      <c r="D24" s="271"/>
      <c r="E24" s="271"/>
      <c r="F24" s="271"/>
      <c r="G24" s="271"/>
      <c r="H24" s="271"/>
    </row>
    <row r="25" spans="1:10" ht="14.25">
      <c r="A25" t="s">
        <v>88</v>
      </c>
      <c r="B25" t="s">
        <v>158</v>
      </c>
    </row>
    <row r="26" spans="1:10">
      <c r="A26" t="s">
        <v>89</v>
      </c>
      <c r="B26" t="s">
        <v>159</v>
      </c>
    </row>
    <row r="27" spans="1:10">
      <c r="A27" t="s">
        <v>90</v>
      </c>
      <c r="B27" t="s">
        <v>134</v>
      </c>
    </row>
    <row r="28" spans="1:10">
      <c r="B28" t="s">
        <v>160</v>
      </c>
    </row>
    <row r="29" spans="1:10" ht="14.25">
      <c r="A29" s="272" t="s">
        <v>161</v>
      </c>
    </row>
    <row r="30" spans="1:10" ht="14.25">
      <c r="A30" s="272"/>
      <c r="B30" t="s">
        <v>162</v>
      </c>
    </row>
    <row r="31" spans="1:10">
      <c r="B31" t="s">
        <v>509</v>
      </c>
    </row>
    <row r="32" spans="1:10" ht="14.25">
      <c r="B32" s="273" t="s">
        <v>163</v>
      </c>
    </row>
    <row r="34" spans="1:12" ht="14.25">
      <c r="A34" s="270" t="s">
        <v>164</v>
      </c>
      <c r="B34" s="271"/>
      <c r="C34" s="271"/>
      <c r="D34" s="271"/>
      <c r="E34" s="271"/>
      <c r="F34" s="271"/>
      <c r="G34" s="271"/>
      <c r="H34" s="271"/>
    </row>
    <row r="36" spans="1:12" ht="14.25">
      <c r="A36" t="s">
        <v>274</v>
      </c>
    </row>
    <row r="37" spans="1:12">
      <c r="A37" s="134" t="s">
        <v>85</v>
      </c>
      <c r="B37" s="142" t="s">
        <v>275</v>
      </c>
      <c r="C37" s="142"/>
      <c r="D37" s="142"/>
      <c r="E37" s="142"/>
      <c r="F37" s="142"/>
      <c r="G37" s="142"/>
      <c r="H37" s="142"/>
      <c r="I37" s="142"/>
      <c r="J37" s="142"/>
      <c r="K37" s="142"/>
      <c r="L37" s="142"/>
    </row>
    <row r="38" spans="1:12" ht="14.25">
      <c r="A38" s="134"/>
      <c r="B38" s="142" t="s">
        <v>276</v>
      </c>
      <c r="C38" s="142"/>
      <c r="D38" s="142"/>
      <c r="E38" s="142"/>
      <c r="F38" s="142"/>
      <c r="G38" s="142"/>
      <c r="H38" s="142"/>
      <c r="I38" s="142"/>
      <c r="J38" s="142"/>
      <c r="K38" s="142"/>
      <c r="L38" s="142"/>
    </row>
    <row r="39" spans="1:12" ht="14.25">
      <c r="A39" s="134"/>
      <c r="B39" s="142" t="s">
        <v>277</v>
      </c>
      <c r="C39" s="142"/>
      <c r="D39" s="142"/>
      <c r="E39" s="142"/>
      <c r="F39" s="142"/>
      <c r="G39" s="142"/>
      <c r="H39" s="142"/>
      <c r="I39" s="142"/>
      <c r="J39" s="142"/>
      <c r="K39" s="142"/>
      <c r="L39" s="142"/>
    </row>
    <row r="40" spans="1:12" ht="14.25">
      <c r="A40" s="134"/>
      <c r="B40" s="142" t="s">
        <v>278</v>
      </c>
      <c r="C40" s="142"/>
      <c r="D40" s="142"/>
      <c r="E40" s="142"/>
      <c r="F40" s="142"/>
      <c r="G40" s="142"/>
      <c r="H40" s="142"/>
      <c r="I40" s="142"/>
      <c r="J40" s="142"/>
      <c r="K40" s="142"/>
      <c r="L40" s="142"/>
    </row>
    <row r="41" spans="1:12" ht="14.25">
      <c r="A41" s="134"/>
      <c r="B41" s="142" t="s">
        <v>279</v>
      </c>
      <c r="C41" s="142"/>
      <c r="D41" s="142"/>
      <c r="E41" s="142"/>
      <c r="F41" s="142"/>
      <c r="G41" s="142"/>
      <c r="H41" s="142"/>
      <c r="I41" s="142"/>
      <c r="J41" s="142"/>
      <c r="K41" s="142"/>
      <c r="L41" s="142"/>
    </row>
    <row r="42" spans="1:12">
      <c r="A42" s="134"/>
      <c r="B42" s="142" t="s">
        <v>280</v>
      </c>
      <c r="C42" s="142"/>
      <c r="D42" s="142"/>
      <c r="E42" s="142"/>
      <c r="F42" s="142"/>
      <c r="G42" s="142"/>
      <c r="H42" s="142"/>
      <c r="I42" s="142"/>
      <c r="J42" s="142"/>
      <c r="K42" s="142"/>
      <c r="L42" s="142"/>
    </row>
    <row r="43" spans="1:12" ht="14.25">
      <c r="A43" s="134"/>
      <c r="B43" s="298" t="s">
        <v>475</v>
      </c>
      <c r="C43" s="142"/>
      <c r="D43" s="142"/>
      <c r="E43" s="142"/>
      <c r="F43" s="142"/>
      <c r="G43" s="142"/>
      <c r="H43" s="142"/>
      <c r="I43" s="142"/>
      <c r="J43" s="142"/>
      <c r="K43" s="142"/>
      <c r="L43" s="142"/>
    </row>
    <row r="44" spans="1:12" ht="14.25">
      <c r="A44" s="134"/>
      <c r="B44" s="306" t="s">
        <v>191</v>
      </c>
      <c r="C44" s="142"/>
      <c r="D44" s="142"/>
      <c r="E44" s="142"/>
      <c r="F44" s="142"/>
      <c r="G44" s="142"/>
      <c r="H44" s="142"/>
      <c r="I44" s="142"/>
      <c r="J44" s="142"/>
      <c r="K44" s="142"/>
      <c r="L44" s="142"/>
    </row>
    <row r="45" spans="1:12" ht="14.25">
      <c r="A45" s="134"/>
      <c r="B45" s="446" t="s">
        <v>474</v>
      </c>
      <c r="C45" s="142"/>
      <c r="D45" s="142"/>
      <c r="E45" s="142"/>
      <c r="F45" s="142"/>
      <c r="G45" s="142"/>
      <c r="H45" s="142"/>
      <c r="I45" s="142"/>
      <c r="J45" s="142"/>
      <c r="K45" s="142"/>
      <c r="L45" s="142"/>
    </row>
    <row r="46" spans="1:12" ht="14.25">
      <c r="A46" s="134"/>
      <c r="B46" s="446" t="s">
        <v>5</v>
      </c>
      <c r="C46" s="142"/>
      <c r="D46" s="142"/>
      <c r="E46" s="142"/>
      <c r="F46" s="142"/>
      <c r="G46" s="142"/>
      <c r="H46" s="142"/>
      <c r="I46" s="142"/>
      <c r="J46" s="142"/>
      <c r="K46" s="142"/>
      <c r="L46" s="142"/>
    </row>
    <row r="47" spans="1:12" ht="14.25">
      <c r="A47" s="134"/>
      <c r="B47" s="446" t="s">
        <v>471</v>
      </c>
      <c r="C47" s="142"/>
      <c r="D47" s="142"/>
      <c r="E47" s="142"/>
      <c r="F47" s="142"/>
      <c r="G47" s="142"/>
      <c r="H47" s="142"/>
      <c r="I47" s="142"/>
      <c r="J47" s="142"/>
      <c r="K47" s="142"/>
      <c r="L47" s="142"/>
    </row>
    <row r="48" spans="1:12" ht="14.25">
      <c r="A48" s="134"/>
      <c r="B48" s="449" t="s">
        <v>476</v>
      </c>
      <c r="C48" s="142"/>
      <c r="D48" s="142"/>
      <c r="E48" s="142"/>
      <c r="F48" s="142"/>
      <c r="G48" s="142"/>
      <c r="H48" s="142"/>
      <c r="I48" s="142"/>
      <c r="J48" s="142"/>
      <c r="K48" s="142"/>
      <c r="L48" s="142"/>
    </row>
    <row r="49" spans="1:12" ht="14.25">
      <c r="A49" s="134"/>
      <c r="B49" s="446" t="s">
        <v>6</v>
      </c>
      <c r="C49" s="142"/>
      <c r="D49" s="142"/>
      <c r="E49" s="142"/>
      <c r="F49" s="142"/>
      <c r="G49" s="142"/>
      <c r="H49" s="142"/>
      <c r="I49" s="142"/>
      <c r="J49" s="142"/>
      <c r="K49" s="142"/>
      <c r="L49" s="142"/>
    </row>
    <row r="51" spans="1:12" ht="14.25">
      <c r="A51" t="s">
        <v>281</v>
      </c>
    </row>
    <row r="52" spans="1:12">
      <c r="A52" s="134" t="s">
        <v>85</v>
      </c>
      <c r="B52" t="s">
        <v>282</v>
      </c>
    </row>
    <row r="53" spans="1:12">
      <c r="A53" s="134"/>
      <c r="B53" t="s">
        <v>165</v>
      </c>
    </row>
    <row r="54" spans="1:12">
      <c r="A54" s="134" t="s">
        <v>85</v>
      </c>
      <c r="B54" t="s">
        <v>331</v>
      </c>
    </row>
    <row r="55" spans="1:12">
      <c r="A55" s="134" t="s">
        <v>85</v>
      </c>
      <c r="B55" t="s">
        <v>283</v>
      </c>
    </row>
    <row r="56" spans="1:12">
      <c r="B56" t="s">
        <v>286</v>
      </c>
    </row>
    <row r="57" spans="1:12">
      <c r="A57" s="134" t="s">
        <v>85</v>
      </c>
      <c r="B57" t="s">
        <v>287</v>
      </c>
    </row>
    <row r="58" spans="1:12">
      <c r="A58" s="134" t="s">
        <v>85</v>
      </c>
      <c r="B58" t="s">
        <v>259</v>
      </c>
    </row>
    <row r="59" spans="1:12">
      <c r="B59" t="s">
        <v>260</v>
      </c>
    </row>
    <row r="60" spans="1:12">
      <c r="A60" s="134" t="s">
        <v>85</v>
      </c>
      <c r="B60" t="s">
        <v>261</v>
      </c>
    </row>
    <row r="61" spans="1:12">
      <c r="A61" s="134"/>
      <c r="B61" t="s">
        <v>262</v>
      </c>
    </row>
    <row r="62" spans="1:12">
      <c r="A62" s="134"/>
      <c r="B62" t="s">
        <v>263</v>
      </c>
    </row>
    <row r="63" spans="1:12">
      <c r="A63" s="134" t="s">
        <v>85</v>
      </c>
      <c r="B63" s="139" t="s">
        <v>319</v>
      </c>
      <c r="C63" s="139"/>
      <c r="D63" s="139"/>
      <c r="E63" s="139"/>
      <c r="F63" s="139"/>
      <c r="G63" s="139"/>
      <c r="H63" s="139"/>
      <c r="I63" s="139"/>
      <c r="J63" s="139"/>
      <c r="K63" s="139"/>
      <c r="L63" s="139"/>
    </row>
    <row r="64" spans="1:12">
      <c r="A64" s="134" t="s">
        <v>85</v>
      </c>
      <c r="B64" t="s">
        <v>166</v>
      </c>
    </row>
    <row r="65" spans="1:13">
      <c r="A65" s="134" t="s">
        <v>85</v>
      </c>
      <c r="B65" t="s">
        <v>265</v>
      </c>
    </row>
    <row r="66" spans="1:13">
      <c r="A66" s="134" t="s">
        <v>85</v>
      </c>
      <c r="B66" t="s">
        <v>264</v>
      </c>
    </row>
    <row r="67" spans="1:13">
      <c r="A67" s="134" t="s">
        <v>85</v>
      </c>
      <c r="B67" t="s">
        <v>167</v>
      </c>
    </row>
    <row r="68" spans="1:13">
      <c r="A68" s="134"/>
    </row>
    <row r="69" spans="1:13" ht="14.25">
      <c r="A69" t="s">
        <v>472</v>
      </c>
      <c r="M69" s="291"/>
    </row>
    <row r="70" spans="1:13" ht="14.25">
      <c r="A70" s="134"/>
      <c r="B70" t="s">
        <v>320</v>
      </c>
    </row>
    <row r="71" spans="1:13">
      <c r="A71" s="134"/>
      <c r="B71" t="s">
        <v>349</v>
      </c>
    </row>
    <row r="72" spans="1:13">
      <c r="A72" s="134"/>
      <c r="B72" t="s">
        <v>350</v>
      </c>
    </row>
    <row r="73" spans="1:13">
      <c r="A73" s="134"/>
      <c r="B73" t="s">
        <v>466</v>
      </c>
    </row>
    <row r="74" spans="1:13">
      <c r="A74" s="134"/>
      <c r="B74" t="s">
        <v>467</v>
      </c>
    </row>
    <row r="75" spans="1:13">
      <c r="A75" s="134"/>
      <c r="B75" t="s">
        <v>468</v>
      </c>
    </row>
    <row r="76" spans="1:13" ht="14.25">
      <c r="A76" s="134"/>
      <c r="B76" t="s">
        <v>357</v>
      </c>
    </row>
    <row r="77" spans="1:13" ht="14.25">
      <c r="A77" s="134"/>
      <c r="B77" t="s">
        <v>352</v>
      </c>
    </row>
    <row r="78" spans="1:13">
      <c r="A78" s="134"/>
      <c r="B78" t="s">
        <v>353</v>
      </c>
    </row>
    <row r="79" spans="1:13" ht="14.25">
      <c r="A79" s="134"/>
      <c r="B79" t="s">
        <v>351</v>
      </c>
    </row>
    <row r="80" spans="1:13" ht="14.25">
      <c r="A80" s="134"/>
      <c r="B80" t="s">
        <v>354</v>
      </c>
    </row>
    <row r="81" spans="1:12">
      <c r="A81" s="134"/>
      <c r="B81" s="292" t="s">
        <v>358</v>
      </c>
    </row>
    <row r="82" spans="1:12">
      <c r="A82" s="134"/>
      <c r="B82" t="s">
        <v>321</v>
      </c>
    </row>
    <row r="83" spans="1:12">
      <c r="A83" s="134"/>
      <c r="B83" t="s">
        <v>473</v>
      </c>
    </row>
    <row r="84" spans="1:12">
      <c r="A84" s="134"/>
      <c r="B84" t="s">
        <v>322</v>
      </c>
    </row>
    <row r="85" spans="1:12">
      <c r="A85" s="134"/>
    </row>
    <row r="86" spans="1:12" ht="14.25">
      <c r="A86" s="134"/>
      <c r="B86" t="s">
        <v>469</v>
      </c>
    </row>
    <row r="87" spans="1:12">
      <c r="A87" s="134"/>
      <c r="B87" t="s">
        <v>356</v>
      </c>
    </row>
    <row r="88" spans="1:12">
      <c r="A88" s="134"/>
      <c r="B88" t="s">
        <v>359</v>
      </c>
    </row>
    <row r="89" spans="1:12">
      <c r="A89" s="134"/>
    </row>
    <row r="90" spans="1:12" ht="14.25">
      <c r="A90" t="s">
        <v>340</v>
      </c>
      <c r="B90" s="142"/>
      <c r="C90" s="142"/>
      <c r="D90" s="142"/>
      <c r="E90" s="142"/>
      <c r="F90" s="142"/>
      <c r="G90" s="142"/>
      <c r="H90" s="142"/>
      <c r="I90" s="142"/>
      <c r="J90" s="142"/>
      <c r="K90" s="142"/>
      <c r="L90" s="142"/>
    </row>
    <row r="91" spans="1:12">
      <c r="A91" s="134" t="s">
        <v>85</v>
      </c>
      <c r="B91" t="s">
        <v>266</v>
      </c>
    </row>
    <row r="92" spans="1:12" ht="14.25">
      <c r="A92" s="134" t="s">
        <v>85</v>
      </c>
      <c r="B92" s="139" t="s">
        <v>249</v>
      </c>
      <c r="C92" s="139"/>
      <c r="D92" s="139"/>
      <c r="E92" s="139"/>
      <c r="F92" s="139"/>
      <c r="G92" s="139"/>
      <c r="H92" s="139"/>
      <c r="I92" s="139"/>
      <c r="J92" s="139"/>
      <c r="K92" s="139"/>
      <c r="L92" s="139"/>
    </row>
    <row r="93" spans="1:12" ht="14.25">
      <c r="A93" s="134" t="s">
        <v>85</v>
      </c>
      <c r="B93" t="s">
        <v>255</v>
      </c>
    </row>
    <row r="94" spans="1:12">
      <c r="A94" s="134"/>
    </row>
    <row r="95" spans="1:12" ht="14.25">
      <c r="A95" t="s">
        <v>341</v>
      </c>
    </row>
    <row r="96" spans="1:12" ht="13.35" customHeight="1">
      <c r="A96" s="134" t="s">
        <v>85</v>
      </c>
      <c r="B96" t="s">
        <v>250</v>
      </c>
    </row>
    <row r="97" spans="1:2" ht="13.35" customHeight="1">
      <c r="A97" s="134"/>
    </row>
    <row r="98" spans="1:2" ht="13.35" customHeight="1">
      <c r="A98" t="s">
        <v>342</v>
      </c>
    </row>
    <row r="99" spans="1:2" ht="13.35" customHeight="1">
      <c r="A99" s="134" t="s">
        <v>85</v>
      </c>
      <c r="B99" s="135" t="s">
        <v>267</v>
      </c>
    </row>
    <row r="100" spans="1:2" ht="13.35" customHeight="1">
      <c r="A100" s="134"/>
      <c r="B100" s="135" t="s">
        <v>323</v>
      </c>
    </row>
    <row r="101" spans="1:2" ht="13.35" customHeight="1">
      <c r="A101" s="134"/>
      <c r="B101" s="135" t="s">
        <v>324</v>
      </c>
    </row>
    <row r="102" spans="1:2" ht="13.35" customHeight="1">
      <c r="A102" s="134"/>
      <c r="B102" s="135" t="s">
        <v>325</v>
      </c>
    </row>
    <row r="103" spans="1:2" ht="13.35" customHeight="1">
      <c r="A103" s="134"/>
      <c r="B103" s="135" t="s">
        <v>254</v>
      </c>
    </row>
    <row r="104" spans="1:2" ht="13.35" customHeight="1">
      <c r="A104" s="134" t="s">
        <v>85</v>
      </c>
      <c r="B104" t="s">
        <v>355</v>
      </c>
    </row>
    <row r="105" spans="1:2" ht="13.35" customHeight="1">
      <c r="A105" s="134" t="s">
        <v>85</v>
      </c>
      <c r="B105" s="135" t="s">
        <v>268</v>
      </c>
    </row>
    <row r="106" spans="1:2" ht="13.35" customHeight="1">
      <c r="A106" s="134"/>
      <c r="B106" s="135"/>
    </row>
    <row r="107" spans="1:2" ht="13.35" customHeight="1">
      <c r="A107" t="s">
        <v>339</v>
      </c>
    </row>
    <row r="108" spans="1:2" ht="13.35" customHeight="1">
      <c r="A108" s="134" t="s">
        <v>85</v>
      </c>
      <c r="B108" t="s">
        <v>326</v>
      </c>
    </row>
    <row r="109" spans="1:2" ht="13.35" customHeight="1">
      <c r="A109" s="134"/>
      <c r="B109" t="s">
        <v>338</v>
      </c>
    </row>
    <row r="110" spans="1:2" ht="13.35" customHeight="1">
      <c r="A110" s="134"/>
      <c r="B110" t="s">
        <v>462</v>
      </c>
    </row>
    <row r="111" spans="1:2" ht="13.35" customHeight="1">
      <c r="A111" s="134"/>
      <c r="B111" t="s">
        <v>463</v>
      </c>
    </row>
    <row r="112" spans="1:2" ht="13.35" customHeight="1">
      <c r="A112" s="134"/>
      <c r="B112" t="s">
        <v>464</v>
      </c>
    </row>
    <row r="113" spans="1:12" ht="13.35" customHeight="1">
      <c r="A113" s="134" t="s">
        <v>85</v>
      </c>
      <c r="B113" t="s">
        <v>327</v>
      </c>
    </row>
    <row r="114" spans="1:12" ht="13.35" customHeight="1">
      <c r="A114" s="134"/>
      <c r="B114" t="s">
        <v>168</v>
      </c>
    </row>
    <row r="115" spans="1:12" ht="13.35" customHeight="1">
      <c r="A115" s="134"/>
    </row>
    <row r="116" spans="1:12" ht="13.35" customHeight="1">
      <c r="A116" t="s">
        <v>343</v>
      </c>
    </row>
    <row r="117" spans="1:12" ht="13.35" customHeight="1">
      <c r="B117" t="s">
        <v>328</v>
      </c>
    </row>
    <row r="118" spans="1:12" ht="13.35" customHeight="1">
      <c r="B118" t="s">
        <v>269</v>
      </c>
    </row>
    <row r="119" spans="1:12" ht="13.35" customHeight="1">
      <c r="A119" s="134" t="s">
        <v>85</v>
      </c>
      <c r="B119" t="s">
        <v>465</v>
      </c>
    </row>
    <row r="120" spans="1:12" ht="13.35" customHeight="1">
      <c r="A120" s="134"/>
    </row>
    <row r="121" spans="1:12" ht="13.35" customHeight="1">
      <c r="A121" t="s">
        <v>344</v>
      </c>
      <c r="B121" s="135"/>
    </row>
    <row r="122" spans="1:12" ht="13.35" customHeight="1">
      <c r="A122" s="134" t="s">
        <v>85</v>
      </c>
      <c r="B122" s="135" t="s">
        <v>169</v>
      </c>
    </row>
    <row r="123" spans="1:12" ht="13.35" customHeight="1">
      <c r="A123" t="s">
        <v>345</v>
      </c>
    </row>
    <row r="124" spans="1:12" ht="13.35" customHeight="1">
      <c r="A124" t="s">
        <v>346</v>
      </c>
    </row>
    <row r="125" spans="1:12" ht="14.25">
      <c r="A125" t="s">
        <v>347</v>
      </c>
      <c r="G125" s="2"/>
    </row>
    <row r="126" spans="1:12" ht="13.35" customHeight="1">
      <c r="A126" s="134" t="s">
        <v>85</v>
      </c>
      <c r="B126" s="274" t="s">
        <v>170</v>
      </c>
      <c r="C126" s="139"/>
      <c r="D126" s="139"/>
      <c r="E126" s="139"/>
      <c r="F126" s="139"/>
      <c r="G126" s="139"/>
      <c r="H126" s="147"/>
      <c r="I126" s="147"/>
      <c r="J126" s="147"/>
      <c r="K126" s="139"/>
      <c r="L126" s="139"/>
    </row>
    <row r="127" spans="1:12" ht="13.35" customHeight="1">
      <c r="A127" s="134"/>
      <c r="B127" s="141" t="s">
        <v>171</v>
      </c>
      <c r="C127" s="139"/>
      <c r="D127" s="139"/>
      <c r="E127" s="139"/>
      <c r="F127" s="139"/>
      <c r="G127" s="139"/>
      <c r="H127" s="147"/>
      <c r="I127" s="147"/>
      <c r="J127" s="147"/>
      <c r="K127" s="139"/>
      <c r="L127" s="139"/>
    </row>
    <row r="128" spans="1:12" ht="13.35" customHeight="1">
      <c r="A128" s="134"/>
      <c r="B128" s="274" t="s">
        <v>172</v>
      </c>
      <c r="C128" s="139"/>
      <c r="D128" s="139"/>
      <c r="E128" s="139"/>
      <c r="F128" s="139"/>
      <c r="G128" s="139"/>
      <c r="H128" s="147"/>
      <c r="I128" s="147"/>
      <c r="J128" s="147"/>
      <c r="K128" s="139"/>
      <c r="L128" s="139"/>
    </row>
    <row r="129" spans="1:12" ht="13.35" customHeight="1">
      <c r="A129" s="134"/>
      <c r="B129" s="274" t="s">
        <v>173</v>
      </c>
      <c r="C129" s="139"/>
      <c r="D129" s="139"/>
      <c r="E129" s="139"/>
      <c r="F129" s="139"/>
      <c r="G129" s="139"/>
      <c r="H129" s="147"/>
      <c r="I129" s="147"/>
      <c r="J129" s="147"/>
      <c r="K129" s="139"/>
      <c r="L129" s="139"/>
    </row>
    <row r="130" spans="1:12">
      <c r="A130" s="275" t="s">
        <v>348</v>
      </c>
    </row>
    <row r="132" spans="1:12" ht="14.25">
      <c r="A132" s="273" t="s">
        <v>174</v>
      </c>
      <c r="B132" s="273"/>
    </row>
    <row r="133" spans="1:12">
      <c r="B133" t="s">
        <v>502</v>
      </c>
    </row>
    <row r="134" spans="1:12">
      <c r="B134" t="s">
        <v>503</v>
      </c>
    </row>
    <row r="135" spans="1:12">
      <c r="B135" t="s">
        <v>504</v>
      </c>
    </row>
    <row r="136" spans="1:12">
      <c r="B136" t="s">
        <v>501</v>
      </c>
    </row>
    <row r="139" spans="1:12" ht="14.25">
      <c r="A139" s="276" t="s">
        <v>175</v>
      </c>
    </row>
    <row r="140" spans="1:12">
      <c r="A140" s="134" t="s">
        <v>85</v>
      </c>
      <c r="B140" t="s">
        <v>499</v>
      </c>
    </row>
    <row r="141" spans="1:12">
      <c r="A141" s="134" t="s">
        <v>85</v>
      </c>
      <c r="B141" t="s">
        <v>284</v>
      </c>
    </row>
    <row r="142" spans="1:12">
      <c r="A142" s="134" t="s">
        <v>85</v>
      </c>
      <c r="B142" t="s">
        <v>176</v>
      </c>
      <c r="J142" s="277" t="s">
        <v>177</v>
      </c>
    </row>
    <row r="143" spans="1:12">
      <c r="A143" s="134" t="s">
        <v>85</v>
      </c>
      <c r="B143" t="s">
        <v>178</v>
      </c>
    </row>
    <row r="144" spans="1:12">
      <c r="A144" s="134" t="s">
        <v>85</v>
      </c>
      <c r="B144" t="s">
        <v>186</v>
      </c>
    </row>
    <row r="145" spans="1:2">
      <c r="A145" s="134" t="s">
        <v>85</v>
      </c>
      <c r="B145" t="s">
        <v>187</v>
      </c>
    </row>
    <row r="146" spans="1:2">
      <c r="A146" s="134" t="s">
        <v>85</v>
      </c>
      <c r="B146" t="s">
        <v>188</v>
      </c>
    </row>
    <row r="147" spans="1:2">
      <c r="A147" s="134" t="s">
        <v>85</v>
      </c>
      <c r="B147" t="s">
        <v>197</v>
      </c>
    </row>
    <row r="148" spans="1:2">
      <c r="A148" s="134"/>
      <c r="B148" t="s">
        <v>251</v>
      </c>
    </row>
    <row r="149" spans="1:2" ht="13.35" customHeight="1">
      <c r="A149" s="134" t="s">
        <v>85</v>
      </c>
      <c r="B149" t="s">
        <v>252</v>
      </c>
    </row>
    <row r="150" spans="1:2" ht="13.35" customHeight="1">
      <c r="A150" s="134" t="s">
        <v>85</v>
      </c>
      <c r="B150" t="s">
        <v>253</v>
      </c>
    </row>
    <row r="151" spans="1:2" ht="13.35" customHeight="1">
      <c r="A151" s="134" t="s">
        <v>85</v>
      </c>
      <c r="B151" t="s">
        <v>270</v>
      </c>
    </row>
    <row r="152" spans="1:2">
      <c r="A152" s="134" t="s">
        <v>85</v>
      </c>
      <c r="B152" t="s">
        <v>271</v>
      </c>
    </row>
    <row r="153" spans="1:2">
      <c r="A153" s="134" t="s">
        <v>85</v>
      </c>
      <c r="B153" t="s">
        <v>329</v>
      </c>
    </row>
    <row r="154" spans="1:2">
      <c r="A154" s="134" t="s">
        <v>85</v>
      </c>
      <c r="B154" t="s">
        <v>285</v>
      </c>
    </row>
    <row r="155" spans="1:2">
      <c r="A155" s="134" t="s">
        <v>85</v>
      </c>
      <c r="B155" t="s">
        <v>183</v>
      </c>
    </row>
    <row r="156" spans="1:2">
      <c r="A156" s="134" t="s">
        <v>85</v>
      </c>
      <c r="B156" t="s">
        <v>4</v>
      </c>
    </row>
    <row r="157" spans="1:2">
      <c r="A157" s="134" t="s">
        <v>85</v>
      </c>
      <c r="B157" t="s">
        <v>3</v>
      </c>
    </row>
    <row r="158" spans="1:2">
      <c r="A158" s="134"/>
    </row>
    <row r="159" spans="1:2">
      <c r="A159" s="134"/>
    </row>
    <row r="160" spans="1:2">
      <c r="A160" s="134"/>
    </row>
    <row r="161" spans="1:1">
      <c r="A161" t="s">
        <v>360</v>
      </c>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dimension ref="A1:G782"/>
  <sheetViews>
    <sheetView workbookViewId="0">
      <selection activeCell="F1" sqref="F1"/>
    </sheetView>
  </sheetViews>
  <sheetFormatPr defaultColWidth="9" defaultRowHeight="12.75"/>
  <cols>
    <col min="6" max="6" width="10.85546875" customWidth="1"/>
  </cols>
  <sheetData>
    <row r="1" spans="1:7" ht="29.25" customHeight="1" thickBot="1">
      <c r="A1" s="5" t="s">
        <v>101</v>
      </c>
      <c r="B1" s="6"/>
      <c r="C1" s="6"/>
      <c r="D1" s="68"/>
      <c r="E1" s="4"/>
      <c r="F1" s="245">
        <v>43.025437500000002</v>
      </c>
      <c r="G1" s="4"/>
    </row>
    <row r="2" spans="1:7" ht="34.35" customHeight="1" thickBot="1">
      <c r="A2" s="86">
        <v>20042</v>
      </c>
      <c r="B2" s="84" t="s">
        <v>623</v>
      </c>
      <c r="C2" s="85"/>
      <c r="D2" s="85"/>
      <c r="E2" s="91"/>
      <c r="G2" s="4"/>
    </row>
    <row r="3" spans="1:7" ht="21.75" customHeight="1" thickBot="1">
      <c r="A3" s="4"/>
      <c r="B3" s="4"/>
      <c r="C3" s="4"/>
      <c r="D3" s="4"/>
      <c r="E3" s="10" t="s">
        <v>102</v>
      </c>
      <c r="F3" s="4">
        <v>688.40700000000004</v>
      </c>
      <c r="G3" s="4"/>
    </row>
    <row r="4" spans="1:7" ht="24.75" customHeight="1" thickBot="1">
      <c r="A4" s="73" t="s">
        <v>376</v>
      </c>
      <c r="B4" s="73" t="s">
        <v>412</v>
      </c>
      <c r="C4" s="73" t="s">
        <v>377</v>
      </c>
      <c r="D4" s="73" t="s">
        <v>378</v>
      </c>
      <c r="E4" s="74" t="s">
        <v>379</v>
      </c>
      <c r="F4" s="74" t="s">
        <v>100</v>
      </c>
      <c r="G4" s="4"/>
    </row>
    <row r="5" spans="1:7">
      <c r="A5" s="263">
        <v>21774</v>
      </c>
      <c r="B5" s="263" t="s">
        <v>1348</v>
      </c>
      <c r="C5" s="263" t="s">
        <v>682</v>
      </c>
      <c r="D5" s="263" t="s">
        <v>29</v>
      </c>
      <c r="E5" s="263">
        <v>3</v>
      </c>
      <c r="F5" s="263">
        <v>56</v>
      </c>
      <c r="G5" s="4"/>
    </row>
    <row r="6" spans="1:7">
      <c r="A6" s="263">
        <v>29062</v>
      </c>
      <c r="B6" s="263" t="s">
        <v>1630</v>
      </c>
      <c r="C6" s="263" t="s">
        <v>1631</v>
      </c>
      <c r="D6" s="263" t="s">
        <v>543</v>
      </c>
      <c r="E6" s="263">
        <v>5</v>
      </c>
      <c r="F6" s="263">
        <v>55</v>
      </c>
      <c r="G6" s="4"/>
    </row>
    <row r="7" spans="1:7">
      <c r="A7" s="263">
        <v>99532</v>
      </c>
      <c r="B7" s="263" t="s">
        <v>1348</v>
      </c>
      <c r="C7" s="263" t="s">
        <v>804</v>
      </c>
      <c r="D7" s="263" t="s">
        <v>29</v>
      </c>
      <c r="E7" s="263">
        <v>2</v>
      </c>
      <c r="F7" s="263">
        <v>55</v>
      </c>
      <c r="G7" s="4"/>
    </row>
    <row r="8" spans="1:7">
      <c r="A8" s="263">
        <v>27039</v>
      </c>
      <c r="B8" s="263" t="s">
        <v>1139</v>
      </c>
      <c r="C8" s="263" t="s">
        <v>926</v>
      </c>
      <c r="D8" s="263" t="s">
        <v>31</v>
      </c>
      <c r="E8" s="263">
        <v>1</v>
      </c>
      <c r="F8" s="263">
        <v>51.375</v>
      </c>
      <c r="G8" s="4"/>
    </row>
    <row r="9" spans="1:7">
      <c r="A9" s="263">
        <v>12022</v>
      </c>
      <c r="B9" s="263" t="s">
        <v>1556</v>
      </c>
      <c r="C9" s="263" t="s">
        <v>1290</v>
      </c>
      <c r="D9" s="263" t="s">
        <v>29</v>
      </c>
      <c r="E9" s="263">
        <v>4</v>
      </c>
      <c r="F9" s="263">
        <v>49.75</v>
      </c>
      <c r="G9" s="4"/>
    </row>
    <row r="10" spans="1:7">
      <c r="A10" s="263">
        <v>11039</v>
      </c>
      <c r="B10" s="263" t="s">
        <v>668</v>
      </c>
      <c r="C10" s="263" t="s">
        <v>786</v>
      </c>
      <c r="D10" s="263" t="s">
        <v>1287</v>
      </c>
      <c r="E10" s="263">
        <v>8</v>
      </c>
      <c r="F10" s="263">
        <v>47.75</v>
      </c>
      <c r="G10" s="4"/>
    </row>
    <row r="11" spans="1:7">
      <c r="A11" s="263">
        <v>14075</v>
      </c>
      <c r="B11" s="263" t="s">
        <v>915</v>
      </c>
      <c r="C11" s="263" t="s">
        <v>911</v>
      </c>
      <c r="D11" s="263" t="s">
        <v>543</v>
      </c>
      <c r="E11" s="263">
        <v>9</v>
      </c>
      <c r="F11" s="263">
        <v>46.75</v>
      </c>
      <c r="G11" s="4"/>
    </row>
    <row r="12" spans="1:7">
      <c r="A12" s="263">
        <v>21755</v>
      </c>
      <c r="B12" s="263" t="s">
        <v>1615</v>
      </c>
      <c r="C12" s="263" t="s">
        <v>668</v>
      </c>
      <c r="D12" s="263" t="s">
        <v>1378</v>
      </c>
      <c r="E12" s="263">
        <v>7</v>
      </c>
      <c r="F12" s="263">
        <v>42.75</v>
      </c>
      <c r="G12" s="4"/>
    </row>
    <row r="13" spans="1:7">
      <c r="A13" s="263">
        <v>15058</v>
      </c>
      <c r="B13" s="263" t="s">
        <v>1685</v>
      </c>
      <c r="C13" s="263" t="s">
        <v>1686</v>
      </c>
      <c r="D13" s="263" t="s">
        <v>543</v>
      </c>
      <c r="E13" s="263">
        <v>10</v>
      </c>
      <c r="F13" s="263">
        <v>38.25</v>
      </c>
      <c r="G13" s="4"/>
    </row>
    <row r="14" spans="1:7">
      <c r="A14" s="263">
        <v>99574</v>
      </c>
      <c r="B14" s="263" t="s">
        <v>834</v>
      </c>
      <c r="C14" s="263" t="s">
        <v>835</v>
      </c>
      <c r="D14" s="263" t="s">
        <v>833</v>
      </c>
      <c r="E14" s="263">
        <v>21</v>
      </c>
      <c r="F14" s="263">
        <v>37.5</v>
      </c>
      <c r="G14" s="4"/>
    </row>
    <row r="15" spans="1:7">
      <c r="A15" s="263">
        <v>98446</v>
      </c>
      <c r="B15" s="263" t="s">
        <v>1359</v>
      </c>
      <c r="C15" s="263" t="s">
        <v>700</v>
      </c>
      <c r="D15" s="263" t="s">
        <v>543</v>
      </c>
      <c r="E15" s="263">
        <v>27</v>
      </c>
      <c r="F15" s="263">
        <v>37.375</v>
      </c>
      <c r="G15" s="4"/>
    </row>
    <row r="16" spans="1:7">
      <c r="A16" s="263">
        <v>27015</v>
      </c>
      <c r="B16" s="263" t="s">
        <v>1566</v>
      </c>
      <c r="C16" s="263" t="s">
        <v>658</v>
      </c>
      <c r="D16" s="263" t="s">
        <v>552</v>
      </c>
      <c r="E16" s="263">
        <v>25</v>
      </c>
      <c r="F16" s="263">
        <v>36.25</v>
      </c>
      <c r="G16" s="4"/>
    </row>
    <row r="17" spans="1:7">
      <c r="A17" s="263">
        <v>23021</v>
      </c>
      <c r="B17" s="263" t="s">
        <v>1409</v>
      </c>
      <c r="C17" s="263" t="s">
        <v>663</v>
      </c>
      <c r="D17" s="263" t="s">
        <v>445</v>
      </c>
      <c r="E17" s="263">
        <v>12</v>
      </c>
      <c r="F17" s="263">
        <v>35.125</v>
      </c>
      <c r="G17" s="4"/>
    </row>
    <row r="18" spans="1:7">
      <c r="A18" s="263">
        <v>14024</v>
      </c>
      <c r="B18" s="263" t="s">
        <v>1417</v>
      </c>
      <c r="C18" s="263" t="s">
        <v>1330</v>
      </c>
      <c r="D18" s="263" t="s">
        <v>1287</v>
      </c>
      <c r="E18" s="263">
        <v>15</v>
      </c>
      <c r="F18" s="263">
        <v>34</v>
      </c>
      <c r="G18" s="4"/>
    </row>
    <row r="19" spans="1:7">
      <c r="A19" s="263">
        <v>26011</v>
      </c>
      <c r="B19" s="263" t="s">
        <v>760</v>
      </c>
      <c r="C19" s="263" t="s">
        <v>747</v>
      </c>
      <c r="D19" s="263" t="s">
        <v>552</v>
      </c>
      <c r="E19" s="263">
        <v>55</v>
      </c>
      <c r="F19" s="263">
        <v>32.781999999999996</v>
      </c>
      <c r="G19" s="4"/>
    </row>
    <row r="20" spans="1:7">
      <c r="A20" s="263">
        <v>11002</v>
      </c>
      <c r="B20" s="263" t="s">
        <v>1288</v>
      </c>
      <c r="C20" s="263" t="s">
        <v>775</v>
      </c>
      <c r="D20" s="263" t="s">
        <v>1287</v>
      </c>
      <c r="E20" s="263">
        <v>30</v>
      </c>
      <c r="F20" s="263">
        <v>32.75</v>
      </c>
      <c r="G20" s="4"/>
    </row>
    <row r="21" spans="1:7">
      <c r="A21" s="263">
        <v>19001</v>
      </c>
      <c r="B21" s="263" t="s">
        <v>1647</v>
      </c>
      <c r="C21" s="263" t="s">
        <v>843</v>
      </c>
      <c r="D21" s="263" t="s">
        <v>995</v>
      </c>
      <c r="E21" s="263">
        <v>37</v>
      </c>
      <c r="F21" s="263">
        <v>30.75</v>
      </c>
      <c r="G21" s="4"/>
    </row>
    <row r="22" spans="1:7">
      <c r="A22" s="263">
        <v>11001</v>
      </c>
      <c r="B22" s="263" t="s">
        <v>668</v>
      </c>
      <c r="C22" s="263" t="s">
        <v>700</v>
      </c>
      <c r="D22" s="263" t="s">
        <v>1287</v>
      </c>
      <c r="E22" s="263">
        <v>31</v>
      </c>
      <c r="F22" s="263">
        <v>30.75</v>
      </c>
      <c r="G22" s="4"/>
    </row>
    <row r="23" spans="1:7">
      <c r="A23" s="263">
        <v>13027</v>
      </c>
      <c r="B23" s="263" t="s">
        <v>837</v>
      </c>
      <c r="C23" s="263" t="s">
        <v>749</v>
      </c>
      <c r="D23" s="263" t="s">
        <v>714</v>
      </c>
      <c r="E23" s="263">
        <v>61</v>
      </c>
      <c r="F23" s="263">
        <v>30.501000000000001</v>
      </c>
      <c r="G23" s="4"/>
    </row>
    <row r="24" spans="1:7">
      <c r="A24" s="263">
        <v>16082</v>
      </c>
      <c r="B24" s="263" t="s">
        <v>1420</v>
      </c>
      <c r="C24" s="263" t="s">
        <v>739</v>
      </c>
      <c r="D24" s="263" t="s">
        <v>814</v>
      </c>
      <c r="E24" s="263">
        <v>43</v>
      </c>
      <c r="F24" s="263">
        <v>30</v>
      </c>
      <c r="G24" s="4"/>
    </row>
    <row r="25" spans="1:7">
      <c r="A25" s="263">
        <v>12017</v>
      </c>
      <c r="B25" s="263" t="s">
        <v>1597</v>
      </c>
      <c r="C25" s="263" t="s">
        <v>941</v>
      </c>
      <c r="D25" s="263" t="s">
        <v>679</v>
      </c>
      <c r="E25" s="263">
        <v>52</v>
      </c>
      <c r="F25" s="263">
        <v>29.719000000000001</v>
      </c>
      <c r="G25" s="4"/>
    </row>
    <row r="26" spans="1:7">
      <c r="A26" s="263">
        <v>24218</v>
      </c>
      <c r="B26" s="263" t="s">
        <v>923</v>
      </c>
      <c r="C26" s="263" t="s">
        <v>700</v>
      </c>
      <c r="D26" s="263" t="s">
        <v>679</v>
      </c>
      <c r="E26" s="263">
        <v>22</v>
      </c>
      <c r="F26" s="263">
        <v>29.437999999999999</v>
      </c>
      <c r="G26" s="4"/>
    </row>
    <row r="27" spans="1:7">
      <c r="A27" s="263">
        <v>14074</v>
      </c>
      <c r="B27" s="263" t="s">
        <v>915</v>
      </c>
      <c r="C27" s="263" t="s">
        <v>762</v>
      </c>
      <c r="D27" s="263" t="s">
        <v>543</v>
      </c>
      <c r="E27" s="263">
        <v>16</v>
      </c>
      <c r="F27" s="263">
        <v>29.25</v>
      </c>
      <c r="G27" s="4"/>
    </row>
    <row r="28" spans="1:7">
      <c r="A28" s="263">
        <v>99510</v>
      </c>
      <c r="B28" s="263" t="s">
        <v>831</v>
      </c>
      <c r="C28" s="263" t="s">
        <v>832</v>
      </c>
      <c r="D28" s="263" t="s">
        <v>833</v>
      </c>
      <c r="E28" s="263">
        <v>68</v>
      </c>
      <c r="F28" s="263">
        <v>28.437999999999999</v>
      </c>
      <c r="G28" s="4"/>
    </row>
    <row r="29" spans="1:7">
      <c r="A29" s="263">
        <v>13029</v>
      </c>
      <c r="B29" s="263" t="s">
        <v>1129</v>
      </c>
      <c r="C29" s="263" t="s">
        <v>671</v>
      </c>
      <c r="D29" s="263" t="s">
        <v>714</v>
      </c>
      <c r="E29" s="263">
        <v>42</v>
      </c>
      <c r="F29" s="263">
        <v>28.126000000000001</v>
      </c>
      <c r="G29" s="4"/>
    </row>
    <row r="30" spans="1:7">
      <c r="A30" s="263">
        <v>12042</v>
      </c>
      <c r="B30" s="263" t="s">
        <v>1451</v>
      </c>
      <c r="C30" s="263" t="s">
        <v>700</v>
      </c>
      <c r="D30" s="263" t="s">
        <v>728</v>
      </c>
      <c r="E30" s="263">
        <v>76</v>
      </c>
      <c r="F30" s="263">
        <v>27.094999999999999</v>
      </c>
      <c r="G30" s="4"/>
    </row>
    <row r="31" spans="1:7">
      <c r="A31" s="263">
        <v>12037</v>
      </c>
      <c r="B31" s="263" t="s">
        <v>1213</v>
      </c>
      <c r="C31" s="263" t="s">
        <v>1177</v>
      </c>
      <c r="D31" s="263" t="s">
        <v>728</v>
      </c>
      <c r="E31" s="263">
        <v>20</v>
      </c>
      <c r="F31" s="263">
        <v>26.687999999999999</v>
      </c>
      <c r="G31" s="4"/>
    </row>
    <row r="32" spans="1:7">
      <c r="A32" s="263">
        <v>25017</v>
      </c>
      <c r="B32" s="263" t="s">
        <v>1493</v>
      </c>
      <c r="C32" s="263" t="s">
        <v>775</v>
      </c>
      <c r="D32" s="263" t="s">
        <v>759</v>
      </c>
      <c r="E32" s="263">
        <v>44</v>
      </c>
      <c r="F32" s="263">
        <v>25.937999999999999</v>
      </c>
      <c r="G32" s="4"/>
    </row>
    <row r="33" spans="1:7">
      <c r="A33" s="263">
        <v>12038</v>
      </c>
      <c r="B33" s="263" t="s">
        <v>1211</v>
      </c>
      <c r="C33" s="263" t="s">
        <v>1212</v>
      </c>
      <c r="D33" s="263" t="s">
        <v>728</v>
      </c>
      <c r="E33" s="263">
        <v>26</v>
      </c>
      <c r="F33" s="263">
        <v>25.251000000000001</v>
      </c>
      <c r="G33" s="4"/>
    </row>
    <row r="34" spans="1:7">
      <c r="A34" s="263">
        <v>16151</v>
      </c>
      <c r="B34" s="263" t="s">
        <v>1257</v>
      </c>
      <c r="C34" s="263" t="s">
        <v>732</v>
      </c>
      <c r="D34" s="263" t="s">
        <v>653</v>
      </c>
      <c r="E34" s="263">
        <v>100</v>
      </c>
      <c r="F34" s="263">
        <v>25.001000000000001</v>
      </c>
      <c r="G34" s="4"/>
    </row>
    <row r="35" spans="1:7">
      <c r="A35" s="263">
        <v>25003</v>
      </c>
      <c r="B35" s="263" t="s">
        <v>1032</v>
      </c>
      <c r="C35" s="263" t="s">
        <v>1033</v>
      </c>
      <c r="D35" s="263" t="s">
        <v>833</v>
      </c>
      <c r="E35" s="263">
        <v>48</v>
      </c>
      <c r="F35" s="263">
        <v>24.564</v>
      </c>
      <c r="G35" s="4"/>
    </row>
    <row r="36" spans="1:7">
      <c r="A36" s="263">
        <v>16075</v>
      </c>
      <c r="B36" s="263" t="s">
        <v>1002</v>
      </c>
      <c r="C36" s="263" t="s">
        <v>739</v>
      </c>
      <c r="D36" s="263" t="s">
        <v>814</v>
      </c>
      <c r="E36" s="263">
        <v>63</v>
      </c>
      <c r="F36" s="263">
        <v>24.314</v>
      </c>
      <c r="G36" s="4"/>
    </row>
    <row r="37" spans="1:7">
      <c r="A37" s="263">
        <v>10048</v>
      </c>
      <c r="B37" s="263" t="s">
        <v>1623</v>
      </c>
      <c r="C37" s="263" t="s">
        <v>868</v>
      </c>
      <c r="D37" s="263" t="s">
        <v>534</v>
      </c>
      <c r="E37" s="263">
        <v>86</v>
      </c>
      <c r="F37" s="263">
        <v>24.22</v>
      </c>
      <c r="G37" s="4"/>
    </row>
    <row r="38" spans="1:7">
      <c r="A38" s="263">
        <v>13079</v>
      </c>
      <c r="B38" s="263" t="s">
        <v>677</v>
      </c>
      <c r="C38" s="263" t="s">
        <v>678</v>
      </c>
      <c r="D38" s="263" t="s">
        <v>679</v>
      </c>
      <c r="E38" s="263">
        <v>66</v>
      </c>
      <c r="F38" s="263">
        <v>23.812999999999999</v>
      </c>
      <c r="G38" s="4"/>
    </row>
    <row r="39" spans="1:7">
      <c r="A39" s="263">
        <v>16086</v>
      </c>
      <c r="B39" s="263" t="s">
        <v>1480</v>
      </c>
      <c r="C39" s="263" t="s">
        <v>681</v>
      </c>
      <c r="D39" s="263" t="s">
        <v>814</v>
      </c>
      <c r="E39" s="263">
        <v>83</v>
      </c>
      <c r="F39" s="263">
        <v>23.376999999999999</v>
      </c>
      <c r="G39" s="4"/>
    </row>
    <row r="40" spans="1:7">
      <c r="A40" s="263">
        <v>11006</v>
      </c>
      <c r="B40" s="263" t="s">
        <v>1241</v>
      </c>
      <c r="C40" s="263" t="s">
        <v>678</v>
      </c>
      <c r="D40" s="263" t="s">
        <v>833</v>
      </c>
      <c r="E40" s="263">
        <v>108</v>
      </c>
      <c r="F40" s="263">
        <v>22.946000000000002</v>
      </c>
      <c r="G40" s="4"/>
    </row>
    <row r="41" spans="1:7">
      <c r="A41" s="263">
        <v>15042</v>
      </c>
      <c r="B41" s="263" t="s">
        <v>688</v>
      </c>
      <c r="C41" s="263" t="s">
        <v>666</v>
      </c>
      <c r="D41" s="263" t="s">
        <v>679</v>
      </c>
      <c r="E41" s="263">
        <v>69</v>
      </c>
      <c r="F41" s="263">
        <v>22.562999999999999</v>
      </c>
      <c r="G41" s="4"/>
    </row>
    <row r="42" spans="1:7">
      <c r="A42" s="263">
        <v>18058</v>
      </c>
      <c r="B42" s="263" t="s">
        <v>1055</v>
      </c>
      <c r="C42" s="263" t="s">
        <v>764</v>
      </c>
      <c r="D42" s="263" t="s">
        <v>742</v>
      </c>
      <c r="E42" s="263">
        <v>91</v>
      </c>
      <c r="F42" s="263">
        <v>22.189</v>
      </c>
      <c r="G42" s="4"/>
    </row>
    <row r="43" spans="1:7">
      <c r="A43" s="263">
        <v>25011</v>
      </c>
      <c r="B43" s="263" t="s">
        <v>1113</v>
      </c>
      <c r="C43" s="263" t="s">
        <v>682</v>
      </c>
      <c r="D43" s="263" t="s">
        <v>759</v>
      </c>
      <c r="E43" s="263">
        <v>99</v>
      </c>
      <c r="F43" s="263">
        <v>21.126000000000001</v>
      </c>
      <c r="G43" s="4"/>
    </row>
    <row r="44" spans="1:7">
      <c r="A44" s="263">
        <v>15070</v>
      </c>
      <c r="B44" s="263" t="s">
        <v>1634</v>
      </c>
      <c r="C44" s="263" t="s">
        <v>1635</v>
      </c>
      <c r="D44" s="263" t="s">
        <v>446</v>
      </c>
      <c r="E44" s="263">
        <v>84</v>
      </c>
      <c r="F44" s="263">
        <v>20.69</v>
      </c>
      <c r="G44" s="4"/>
    </row>
    <row r="45" spans="1:7">
      <c r="A45" s="263">
        <v>19025</v>
      </c>
      <c r="B45" s="263" t="s">
        <v>1331</v>
      </c>
      <c r="C45" s="263" t="s">
        <v>732</v>
      </c>
      <c r="D45" s="263" t="s">
        <v>661</v>
      </c>
      <c r="E45" s="263">
        <v>110</v>
      </c>
      <c r="F45" s="263">
        <v>20.689</v>
      </c>
      <c r="G45" s="4"/>
    </row>
    <row r="46" spans="1:7">
      <c r="A46" s="263">
        <v>17086</v>
      </c>
      <c r="B46" s="263" t="s">
        <v>1492</v>
      </c>
      <c r="C46" s="263" t="s">
        <v>678</v>
      </c>
      <c r="D46" s="263" t="s">
        <v>653</v>
      </c>
      <c r="E46" s="263">
        <v>124</v>
      </c>
      <c r="F46" s="263">
        <v>20.43</v>
      </c>
      <c r="G46" s="4"/>
    </row>
    <row r="47" spans="1:7">
      <c r="A47" s="263">
        <v>16109</v>
      </c>
      <c r="B47" s="263" t="s">
        <v>1548</v>
      </c>
      <c r="C47" s="263" t="s">
        <v>1215</v>
      </c>
      <c r="D47" s="263" t="s">
        <v>728</v>
      </c>
      <c r="E47" s="263">
        <v>101</v>
      </c>
      <c r="F47" s="263">
        <v>20.315000000000001</v>
      </c>
      <c r="G47" s="4"/>
    </row>
    <row r="48" spans="1:7">
      <c r="A48" s="263">
        <v>25014</v>
      </c>
      <c r="B48" s="263" t="s">
        <v>1368</v>
      </c>
      <c r="C48" s="263" t="s">
        <v>868</v>
      </c>
      <c r="D48" s="263" t="s">
        <v>759</v>
      </c>
      <c r="E48" s="263">
        <v>79</v>
      </c>
      <c r="F48" s="263">
        <v>19.757999999999999</v>
      </c>
      <c r="G48" s="4"/>
    </row>
    <row r="49" spans="1:7">
      <c r="A49" s="263">
        <v>16029</v>
      </c>
      <c r="B49" s="263" t="s">
        <v>1142</v>
      </c>
      <c r="C49" s="263" t="s">
        <v>871</v>
      </c>
      <c r="D49" s="263" t="s">
        <v>661</v>
      </c>
      <c r="E49" s="263">
        <v>106</v>
      </c>
      <c r="F49" s="263">
        <v>19.501000000000001</v>
      </c>
      <c r="G49" s="4"/>
    </row>
    <row r="50" spans="1:7">
      <c r="A50" s="263">
        <v>18130</v>
      </c>
      <c r="B50" s="263" t="s">
        <v>1544</v>
      </c>
      <c r="C50" s="263" t="s">
        <v>727</v>
      </c>
      <c r="D50" s="263" t="s">
        <v>779</v>
      </c>
      <c r="E50" s="263">
        <v>126</v>
      </c>
      <c r="F50" s="263">
        <v>18.689</v>
      </c>
      <c r="G50" s="4"/>
    </row>
    <row r="51" spans="1:7">
      <c r="A51" s="263">
        <v>16120</v>
      </c>
      <c r="B51" s="263" t="s">
        <v>914</v>
      </c>
      <c r="C51" s="263" t="s">
        <v>798</v>
      </c>
      <c r="D51" s="263" t="s">
        <v>661</v>
      </c>
      <c r="E51" s="263">
        <v>134</v>
      </c>
      <c r="F51" s="263">
        <v>18.314</v>
      </c>
      <c r="G51" s="4"/>
    </row>
    <row r="52" spans="1:7">
      <c r="A52" s="263">
        <v>16117</v>
      </c>
      <c r="B52" s="263" t="s">
        <v>1571</v>
      </c>
      <c r="C52" s="263" t="s">
        <v>868</v>
      </c>
      <c r="D52" s="263" t="s">
        <v>921</v>
      </c>
      <c r="E52" s="263">
        <v>98</v>
      </c>
      <c r="F52" s="263">
        <v>17.876999999999999</v>
      </c>
      <c r="G52" s="4"/>
    </row>
    <row r="53" spans="1:7">
      <c r="A53" s="263">
        <v>28030</v>
      </c>
      <c r="B53" s="263" t="s">
        <v>1347</v>
      </c>
      <c r="C53" s="263" t="s">
        <v>663</v>
      </c>
      <c r="D53" s="263" t="s">
        <v>744</v>
      </c>
      <c r="E53" s="263">
        <v>160</v>
      </c>
      <c r="F53" s="263">
        <v>17.564</v>
      </c>
      <c r="G53" s="4"/>
    </row>
    <row r="54" spans="1:7">
      <c r="A54" s="263">
        <v>14099</v>
      </c>
      <c r="B54" s="263" t="s">
        <v>1152</v>
      </c>
      <c r="C54" s="263" t="s">
        <v>1153</v>
      </c>
      <c r="D54" s="263" t="s">
        <v>446</v>
      </c>
      <c r="E54" s="263">
        <v>149</v>
      </c>
      <c r="F54" s="263">
        <v>16.814</v>
      </c>
      <c r="G54" s="4"/>
    </row>
    <row r="55" spans="1:7">
      <c r="A55" s="263">
        <v>25075</v>
      </c>
      <c r="B55" s="263" t="s">
        <v>1728</v>
      </c>
      <c r="C55" s="263" t="s">
        <v>678</v>
      </c>
      <c r="D55" s="263" t="s">
        <v>759</v>
      </c>
      <c r="E55" s="263">
        <v>114</v>
      </c>
      <c r="F55" s="263">
        <v>16.689</v>
      </c>
      <c r="G55" s="4"/>
    </row>
    <row r="56" spans="1:7">
      <c r="A56" s="263">
        <v>17055</v>
      </c>
      <c r="B56" s="263" t="s">
        <v>1691</v>
      </c>
      <c r="C56" s="263" t="s">
        <v>854</v>
      </c>
      <c r="D56" s="263" t="s">
        <v>653</v>
      </c>
      <c r="E56" s="263">
        <v>163</v>
      </c>
      <c r="F56" s="263">
        <v>15.750999999999999</v>
      </c>
      <c r="G56" s="4"/>
    </row>
    <row r="57" spans="1:7">
      <c r="A57" s="263">
        <v>99590</v>
      </c>
      <c r="B57" s="263" t="s">
        <v>1123</v>
      </c>
      <c r="C57" s="263" t="s">
        <v>804</v>
      </c>
      <c r="D57" s="263" t="s">
        <v>31</v>
      </c>
      <c r="E57" s="263">
        <v>150</v>
      </c>
      <c r="F57" s="263">
        <v>15.375</v>
      </c>
      <c r="G57" s="4"/>
    </row>
    <row r="58" spans="1:7">
      <c r="A58" s="263">
        <v>17052</v>
      </c>
      <c r="B58" s="263" t="s">
        <v>1691</v>
      </c>
      <c r="C58" s="263" t="s">
        <v>660</v>
      </c>
      <c r="D58" s="263" t="s">
        <v>653</v>
      </c>
      <c r="E58" s="263">
        <v>190</v>
      </c>
      <c r="F58" s="263">
        <v>13.282</v>
      </c>
      <c r="G58" s="4"/>
    </row>
    <row r="59" spans="1:7">
      <c r="A59" s="263">
        <v>19023</v>
      </c>
      <c r="B59" s="263" t="s">
        <v>722</v>
      </c>
      <c r="C59" s="263" t="s">
        <v>723</v>
      </c>
      <c r="D59" s="263" t="s">
        <v>664</v>
      </c>
      <c r="E59" s="263">
        <v>173</v>
      </c>
      <c r="F59" s="263">
        <v>13.243</v>
      </c>
      <c r="G59" s="4"/>
    </row>
    <row r="60" spans="1:7">
      <c r="A60" s="263">
        <v>14055</v>
      </c>
      <c r="B60" s="263" t="s">
        <v>1571</v>
      </c>
      <c r="C60" s="263" t="s">
        <v>700</v>
      </c>
      <c r="D60" s="263" t="s">
        <v>921</v>
      </c>
      <c r="E60" s="263">
        <v>211</v>
      </c>
      <c r="F60" s="263">
        <v>12.375999999999999</v>
      </c>
      <c r="G60" s="4"/>
    </row>
    <row r="61" spans="1:7">
      <c r="A61" s="263">
        <v>14037</v>
      </c>
      <c r="B61" s="263" t="s">
        <v>1072</v>
      </c>
      <c r="C61" s="263" t="s">
        <v>926</v>
      </c>
      <c r="D61" s="263" t="s">
        <v>742</v>
      </c>
      <c r="E61" s="263">
        <v>179</v>
      </c>
      <c r="F61" s="263">
        <v>12.12</v>
      </c>
      <c r="G61" s="4"/>
    </row>
    <row r="62" spans="1:7">
      <c r="A62" s="263">
        <v>16144</v>
      </c>
      <c r="B62" s="263" t="s">
        <v>1691</v>
      </c>
      <c r="C62" s="263" t="s">
        <v>786</v>
      </c>
      <c r="D62" s="263" t="s">
        <v>653</v>
      </c>
      <c r="E62" s="263">
        <v>257</v>
      </c>
      <c r="F62" s="263">
        <v>10.689</v>
      </c>
      <c r="G62" s="4"/>
    </row>
    <row r="63" spans="1:7">
      <c r="A63" s="263">
        <v>18013</v>
      </c>
      <c r="B63" s="263" t="s">
        <v>815</v>
      </c>
      <c r="C63" s="263" t="s">
        <v>816</v>
      </c>
      <c r="D63" s="263" t="s">
        <v>814</v>
      </c>
      <c r="E63" s="263">
        <v>204</v>
      </c>
      <c r="F63" s="263">
        <v>10.579000000000001</v>
      </c>
      <c r="G63" s="4"/>
    </row>
    <row r="64" spans="1:7">
      <c r="A64" s="263">
        <v>18012</v>
      </c>
      <c r="B64" s="263" t="s">
        <v>812</v>
      </c>
      <c r="C64" s="263" t="s">
        <v>813</v>
      </c>
      <c r="D64" s="263" t="s">
        <v>814</v>
      </c>
      <c r="E64" s="263">
        <v>203</v>
      </c>
      <c r="F64" s="263">
        <v>10.579000000000001</v>
      </c>
      <c r="G64" s="4"/>
    </row>
    <row r="65" spans="1:7">
      <c r="A65" s="263">
        <v>20557</v>
      </c>
      <c r="B65" s="263" t="s">
        <v>1260</v>
      </c>
      <c r="C65" s="263" t="s">
        <v>775</v>
      </c>
      <c r="D65" s="263" t="s">
        <v>661</v>
      </c>
      <c r="E65" s="263">
        <v>177</v>
      </c>
      <c r="F65" s="263">
        <v>10.375999999999999</v>
      </c>
      <c r="G65" s="4"/>
    </row>
    <row r="66" spans="1:7">
      <c r="A66" s="263">
        <v>17059</v>
      </c>
      <c r="B66" s="263" t="s">
        <v>1239</v>
      </c>
      <c r="C66" s="263" t="s">
        <v>682</v>
      </c>
      <c r="D66" s="263" t="s">
        <v>438</v>
      </c>
      <c r="E66" s="263">
        <v>246</v>
      </c>
      <c r="F66" s="263">
        <v>10.205</v>
      </c>
      <c r="G66" s="4"/>
    </row>
    <row r="67" spans="1:7">
      <c r="A67" s="263">
        <v>20532</v>
      </c>
      <c r="B67" s="263" t="s">
        <v>1261</v>
      </c>
      <c r="C67" s="263" t="s">
        <v>1262</v>
      </c>
      <c r="D67" s="263" t="s">
        <v>814</v>
      </c>
      <c r="E67" s="263">
        <v>271</v>
      </c>
      <c r="F67" s="263">
        <v>9.9619999999999997</v>
      </c>
      <c r="G67" s="4"/>
    </row>
    <row r="68" spans="1:7">
      <c r="A68" s="263">
        <v>28037</v>
      </c>
      <c r="B68" s="263" t="s">
        <v>870</v>
      </c>
      <c r="C68" s="263" t="s">
        <v>873</v>
      </c>
      <c r="D68" s="263" t="s">
        <v>438</v>
      </c>
      <c r="E68" s="263">
        <v>278</v>
      </c>
      <c r="F68" s="263">
        <v>8.9710000000000001</v>
      </c>
      <c r="G68" s="4"/>
    </row>
    <row r="69" spans="1:7">
      <c r="A69" s="263">
        <v>24236</v>
      </c>
      <c r="B69" s="263" t="s">
        <v>1230</v>
      </c>
      <c r="C69" s="263" t="s">
        <v>926</v>
      </c>
      <c r="D69" s="263" t="s">
        <v>31</v>
      </c>
      <c r="E69" s="263">
        <v>280</v>
      </c>
      <c r="F69" s="263">
        <v>8.875</v>
      </c>
      <c r="G69" s="4"/>
    </row>
    <row r="70" spans="1:7">
      <c r="A70" s="263">
        <v>28038</v>
      </c>
      <c r="B70" s="263" t="s">
        <v>1015</v>
      </c>
      <c r="C70" s="263" t="s">
        <v>686</v>
      </c>
      <c r="D70" s="263" t="s">
        <v>31</v>
      </c>
      <c r="E70" s="263">
        <v>279</v>
      </c>
      <c r="F70" s="263">
        <v>8.875</v>
      </c>
      <c r="G70" s="4"/>
    </row>
    <row r="71" spans="1:7">
      <c r="A71" s="263">
        <v>20533</v>
      </c>
      <c r="B71" s="263" t="s">
        <v>1118</v>
      </c>
      <c r="C71" s="263" t="s">
        <v>720</v>
      </c>
      <c r="D71" s="263" t="s">
        <v>814</v>
      </c>
      <c r="E71" s="263">
        <v>242</v>
      </c>
      <c r="F71" s="263">
        <v>8.8049999999999997</v>
      </c>
      <c r="G71" s="4"/>
    </row>
    <row r="72" spans="1:7">
      <c r="A72" s="263">
        <v>21837</v>
      </c>
      <c r="B72" s="263" t="s">
        <v>1616</v>
      </c>
      <c r="C72" s="263" t="s">
        <v>673</v>
      </c>
      <c r="D72" s="263" t="s">
        <v>1378</v>
      </c>
      <c r="E72" s="263">
        <v>195</v>
      </c>
      <c r="F72" s="263">
        <v>8.75</v>
      </c>
      <c r="G72" s="4"/>
    </row>
    <row r="73" spans="1:7">
      <c r="A73" s="263">
        <v>20534</v>
      </c>
      <c r="B73" s="263" t="s">
        <v>1671</v>
      </c>
      <c r="C73" s="263" t="s">
        <v>980</v>
      </c>
      <c r="D73" s="263" t="s">
        <v>814</v>
      </c>
      <c r="E73" s="263">
        <v>300</v>
      </c>
      <c r="F73" s="263">
        <v>7.9779999999999998</v>
      </c>
      <c r="G73" s="4"/>
    </row>
    <row r="74" spans="1:7">
      <c r="A74" s="263">
        <v>20528</v>
      </c>
      <c r="B74" s="263" t="s">
        <v>861</v>
      </c>
      <c r="C74" s="263" t="s">
        <v>862</v>
      </c>
      <c r="D74" s="263" t="s">
        <v>653</v>
      </c>
      <c r="E74" s="263">
        <v>292</v>
      </c>
      <c r="F74" s="263">
        <v>7.2119999999999997</v>
      </c>
      <c r="G74" s="4"/>
    </row>
    <row r="75" spans="1:7">
      <c r="A75" s="263">
        <v>19032</v>
      </c>
      <c r="B75" s="263" t="s">
        <v>1121</v>
      </c>
      <c r="C75" s="263" t="s">
        <v>702</v>
      </c>
      <c r="D75" s="263" t="s">
        <v>703</v>
      </c>
      <c r="E75" s="263">
        <v>319</v>
      </c>
      <c r="F75" s="263">
        <v>7.0640000000000001</v>
      </c>
      <c r="G75" s="4"/>
    </row>
    <row r="76" spans="1:7">
      <c r="A76" s="263">
        <v>21754</v>
      </c>
      <c r="B76" s="263" t="s">
        <v>1615</v>
      </c>
      <c r="C76" s="263" t="s">
        <v>732</v>
      </c>
      <c r="D76" s="263" t="s">
        <v>759</v>
      </c>
      <c r="E76" s="263">
        <v>218</v>
      </c>
      <c r="F76" s="263">
        <v>7.0010000000000003</v>
      </c>
      <c r="G76" s="4"/>
    </row>
    <row r="77" spans="1:7">
      <c r="A77" s="263">
        <v>10079</v>
      </c>
      <c r="B77" s="263" t="s">
        <v>1038</v>
      </c>
      <c r="C77" s="263" t="s">
        <v>1039</v>
      </c>
      <c r="D77" s="263" t="s">
        <v>703</v>
      </c>
      <c r="E77" s="263">
        <v>281</v>
      </c>
      <c r="F77" s="263">
        <v>6.9690000000000003</v>
      </c>
      <c r="G77" s="4"/>
    </row>
    <row r="78" spans="1:7">
      <c r="A78" s="263">
        <v>19031</v>
      </c>
      <c r="B78" s="263" t="s">
        <v>1780</v>
      </c>
      <c r="C78" s="263" t="s">
        <v>1004</v>
      </c>
      <c r="D78" s="263" t="s">
        <v>703</v>
      </c>
      <c r="E78" s="263">
        <v>282</v>
      </c>
      <c r="F78" s="263">
        <v>6.8460000000000001</v>
      </c>
      <c r="G78" s="4"/>
    </row>
    <row r="79" spans="1:7">
      <c r="A79" s="263">
        <v>14026</v>
      </c>
      <c r="B79" s="263" t="s">
        <v>1154</v>
      </c>
      <c r="C79" s="263" t="s">
        <v>850</v>
      </c>
      <c r="D79" s="263" t="s">
        <v>438</v>
      </c>
      <c r="E79" s="263">
        <v>297</v>
      </c>
      <c r="F79" s="263">
        <v>6.657</v>
      </c>
      <c r="G79" s="4"/>
    </row>
    <row r="80" spans="1:7">
      <c r="A80" s="263">
        <v>16024</v>
      </c>
      <c r="B80" s="263" t="s">
        <v>1073</v>
      </c>
      <c r="C80" s="263" t="s">
        <v>1074</v>
      </c>
      <c r="D80" s="263" t="s">
        <v>742</v>
      </c>
      <c r="E80" s="263">
        <v>317</v>
      </c>
      <c r="F80" s="263">
        <v>6.4379999999999997</v>
      </c>
      <c r="G80" s="4"/>
    </row>
    <row r="81" spans="1:7">
      <c r="A81" s="263">
        <v>10076</v>
      </c>
      <c r="B81" s="263" t="s">
        <v>738</v>
      </c>
      <c r="C81" s="263" t="s">
        <v>739</v>
      </c>
      <c r="D81" s="263" t="s">
        <v>703</v>
      </c>
      <c r="E81" s="263">
        <v>310</v>
      </c>
      <c r="F81" s="263">
        <v>6.4379999999999997</v>
      </c>
      <c r="G81" s="4"/>
    </row>
    <row r="82" spans="1:7">
      <c r="A82" s="263">
        <v>10093</v>
      </c>
      <c r="B82" s="263" t="s">
        <v>1587</v>
      </c>
      <c r="C82" s="263" t="s">
        <v>904</v>
      </c>
      <c r="D82" s="263" t="s">
        <v>703</v>
      </c>
      <c r="E82" s="263">
        <v>321</v>
      </c>
      <c r="F82" s="263">
        <v>5.6879999999999997</v>
      </c>
      <c r="G82" s="4"/>
    </row>
    <row r="83" spans="1:7">
      <c r="A83" s="263">
        <v>16145</v>
      </c>
      <c r="B83" s="263" t="s">
        <v>1558</v>
      </c>
      <c r="C83" s="263" t="s">
        <v>671</v>
      </c>
      <c r="D83" s="263" t="s">
        <v>703</v>
      </c>
      <c r="E83" s="263">
        <v>363</v>
      </c>
      <c r="F83" s="263">
        <v>5.1879999999999997</v>
      </c>
      <c r="G83" s="4"/>
    </row>
    <row r="84" spans="1:7">
      <c r="A84" s="263">
        <v>28036</v>
      </c>
      <c r="B84" s="263" t="s">
        <v>1693</v>
      </c>
      <c r="C84" s="263" t="s">
        <v>926</v>
      </c>
      <c r="D84" s="263" t="s">
        <v>438</v>
      </c>
      <c r="E84" s="263">
        <v>394</v>
      </c>
      <c r="F84" s="263">
        <v>5.0629999999999997</v>
      </c>
      <c r="G84" s="4"/>
    </row>
    <row r="85" spans="1:7">
      <c r="A85" s="263">
        <v>16079</v>
      </c>
      <c r="B85" s="263" t="s">
        <v>1167</v>
      </c>
      <c r="C85" s="263" t="s">
        <v>1168</v>
      </c>
      <c r="D85" s="263" t="s">
        <v>679</v>
      </c>
      <c r="E85" s="263">
        <v>330</v>
      </c>
      <c r="F85" s="263">
        <v>4.9930000000000003</v>
      </c>
      <c r="G85" s="4"/>
    </row>
    <row r="86" spans="1:7">
      <c r="A86" s="263">
        <v>24342</v>
      </c>
      <c r="B86" s="263" t="s">
        <v>1091</v>
      </c>
      <c r="C86" s="263" t="s">
        <v>681</v>
      </c>
      <c r="D86" s="263" t="s">
        <v>744</v>
      </c>
      <c r="E86" s="263">
        <v>359</v>
      </c>
      <c r="F86" s="263">
        <v>4.5</v>
      </c>
      <c r="G86" s="4"/>
    </row>
    <row r="87" spans="1:7">
      <c r="A87" s="263">
        <v>19015</v>
      </c>
      <c r="B87" s="263" t="s">
        <v>1285</v>
      </c>
      <c r="C87" s="263" t="s">
        <v>732</v>
      </c>
      <c r="D87" s="263" t="s">
        <v>653</v>
      </c>
      <c r="E87" s="263">
        <v>341</v>
      </c>
      <c r="F87" s="263">
        <v>3.86</v>
      </c>
      <c r="G87" s="4"/>
    </row>
    <row r="88" spans="1:7">
      <c r="A88" s="263">
        <v>28027</v>
      </c>
      <c r="B88" s="263" t="s">
        <v>1652</v>
      </c>
      <c r="C88" s="263" t="s">
        <v>891</v>
      </c>
      <c r="D88" s="263" t="s">
        <v>744</v>
      </c>
      <c r="E88" s="263">
        <v>380</v>
      </c>
      <c r="F88" s="263">
        <v>3.6880000000000002</v>
      </c>
      <c r="G88" s="4"/>
    </row>
    <row r="89" spans="1:7">
      <c r="A89" s="263">
        <v>19062</v>
      </c>
      <c r="B89" s="263" t="s">
        <v>1727</v>
      </c>
      <c r="C89" s="263" t="s">
        <v>1148</v>
      </c>
      <c r="D89" s="263" t="s">
        <v>995</v>
      </c>
      <c r="E89" s="263">
        <v>488</v>
      </c>
      <c r="F89" s="263">
        <v>3.2189999999999999</v>
      </c>
      <c r="G89" s="4"/>
    </row>
    <row r="90" spans="1:7">
      <c r="A90" s="263">
        <v>20563</v>
      </c>
      <c r="B90" s="263" t="s">
        <v>778</v>
      </c>
      <c r="C90" s="263" t="s">
        <v>671</v>
      </c>
      <c r="D90" s="263" t="s">
        <v>779</v>
      </c>
      <c r="E90" s="263">
        <v>403</v>
      </c>
      <c r="F90" s="263">
        <v>3.157</v>
      </c>
      <c r="G90" s="4"/>
    </row>
    <row r="91" spans="1:7">
      <c r="A91" s="263">
        <v>20614</v>
      </c>
      <c r="B91" s="263" t="s">
        <v>1784</v>
      </c>
      <c r="C91" s="263" t="s">
        <v>835</v>
      </c>
      <c r="D91" s="263" t="s">
        <v>814</v>
      </c>
      <c r="E91" s="263">
        <v>445</v>
      </c>
      <c r="F91" s="263">
        <v>2.9159999999999999</v>
      </c>
      <c r="G91" s="4"/>
    </row>
    <row r="92" spans="1:7">
      <c r="A92" s="263">
        <v>20570</v>
      </c>
      <c r="B92" s="263" t="s">
        <v>1283</v>
      </c>
      <c r="C92" s="263" t="s">
        <v>764</v>
      </c>
      <c r="D92" s="263" t="s">
        <v>779</v>
      </c>
      <c r="E92" s="263">
        <v>413</v>
      </c>
      <c r="F92" s="263">
        <v>2.3679999999999999</v>
      </c>
      <c r="G92" s="4"/>
    </row>
    <row r="93" spans="1:7">
      <c r="A93" s="263">
        <v>20568</v>
      </c>
      <c r="B93" s="263" t="s">
        <v>942</v>
      </c>
      <c r="C93" s="263" t="s">
        <v>943</v>
      </c>
      <c r="D93" s="263" t="s">
        <v>703</v>
      </c>
      <c r="E93" s="263">
        <v>571</v>
      </c>
      <c r="F93" s="263">
        <v>0.875</v>
      </c>
      <c r="G93" s="4"/>
    </row>
    <row r="94" spans="1:7">
      <c r="A94" s="263">
        <v>18126</v>
      </c>
      <c r="B94" s="263" t="s">
        <v>1352</v>
      </c>
      <c r="C94" s="263" t="s">
        <v>690</v>
      </c>
      <c r="D94" s="263" t="s">
        <v>653</v>
      </c>
      <c r="E94" s="263">
        <v>623</v>
      </c>
      <c r="F94" s="263">
        <v>0.5</v>
      </c>
      <c r="G94" s="4"/>
    </row>
    <row r="95" spans="1:7">
      <c r="A95" s="263" t="s">
        <v>2016</v>
      </c>
      <c r="B95" s="263" t="s">
        <v>1924</v>
      </c>
      <c r="C95" s="263" t="s">
        <v>405</v>
      </c>
      <c r="D95" s="263" t="s">
        <v>405</v>
      </c>
      <c r="E95" s="263">
        <v>9999</v>
      </c>
      <c r="F95" s="263">
        <v>0</v>
      </c>
      <c r="G95" s="4"/>
    </row>
    <row r="96" spans="1:7">
      <c r="A96" s="263" t="s">
        <v>2016</v>
      </c>
      <c r="B96" s="263" t="s">
        <v>405</v>
      </c>
      <c r="C96" s="263" t="s">
        <v>405</v>
      </c>
      <c r="D96" s="263" t="s">
        <v>405</v>
      </c>
      <c r="E96" s="263">
        <v>9999</v>
      </c>
      <c r="F96" s="263">
        <v>0</v>
      </c>
      <c r="G96" s="4"/>
    </row>
    <row r="97" spans="1:7">
      <c r="A97" s="263" t="s">
        <v>2016</v>
      </c>
      <c r="B97" s="263" t="s">
        <v>405</v>
      </c>
      <c r="C97" s="263" t="s">
        <v>405</v>
      </c>
      <c r="D97" s="263" t="s">
        <v>405</v>
      </c>
      <c r="E97" s="263">
        <v>9999</v>
      </c>
      <c r="F97" s="263">
        <v>0</v>
      </c>
      <c r="G97" s="4"/>
    </row>
    <row r="98" spans="1:7">
      <c r="A98" s="263" t="s">
        <v>2016</v>
      </c>
      <c r="B98" s="263" t="s">
        <v>405</v>
      </c>
      <c r="C98" s="263" t="s">
        <v>405</v>
      </c>
      <c r="D98" s="263" t="s">
        <v>405</v>
      </c>
      <c r="E98" s="263">
        <v>9999</v>
      </c>
      <c r="F98" s="263">
        <v>0</v>
      </c>
      <c r="G98" s="4"/>
    </row>
    <row r="99" spans="1:7">
      <c r="A99" s="263" t="s">
        <v>2016</v>
      </c>
      <c r="B99" s="263" t="s">
        <v>405</v>
      </c>
      <c r="C99" s="263" t="s">
        <v>405</v>
      </c>
      <c r="D99" s="263" t="s">
        <v>405</v>
      </c>
      <c r="E99" s="263">
        <v>9999</v>
      </c>
      <c r="F99" s="263">
        <v>0</v>
      </c>
      <c r="G99" s="4"/>
    </row>
    <row r="100" spans="1:7">
      <c r="A100" s="263" t="s">
        <v>2016</v>
      </c>
      <c r="B100" s="263" t="s">
        <v>405</v>
      </c>
      <c r="C100" s="263" t="s">
        <v>405</v>
      </c>
      <c r="D100" s="263" t="s">
        <v>405</v>
      </c>
      <c r="E100" s="263">
        <v>9999</v>
      </c>
      <c r="F100" s="263">
        <v>0</v>
      </c>
      <c r="G100" s="4"/>
    </row>
    <row r="101" spans="1:7">
      <c r="A101" s="263" t="s">
        <v>2016</v>
      </c>
      <c r="B101" s="263" t="s">
        <v>405</v>
      </c>
      <c r="C101" s="263" t="s">
        <v>405</v>
      </c>
      <c r="D101" s="263" t="s">
        <v>405</v>
      </c>
      <c r="E101" s="263">
        <v>9999</v>
      </c>
      <c r="F101" s="263">
        <v>0</v>
      </c>
      <c r="G101" s="4"/>
    </row>
    <row r="102" spans="1:7">
      <c r="A102" s="263" t="s">
        <v>2016</v>
      </c>
      <c r="B102" s="263" t="s">
        <v>405</v>
      </c>
      <c r="C102" s="263" t="s">
        <v>405</v>
      </c>
      <c r="D102" s="263" t="s">
        <v>405</v>
      </c>
      <c r="E102" s="263">
        <v>9999</v>
      </c>
      <c r="F102" s="263">
        <v>0</v>
      </c>
      <c r="G102" s="4"/>
    </row>
    <row r="103" spans="1:7">
      <c r="A103" s="263" t="s">
        <v>2016</v>
      </c>
      <c r="B103" s="263" t="s">
        <v>405</v>
      </c>
      <c r="C103" s="263" t="s">
        <v>405</v>
      </c>
      <c r="D103" s="263" t="s">
        <v>405</v>
      </c>
      <c r="E103" s="263">
        <v>9999</v>
      </c>
      <c r="F103" s="263">
        <v>0</v>
      </c>
      <c r="G103" s="4"/>
    </row>
    <row r="104" spans="1:7">
      <c r="A104" s="263" t="s">
        <v>2016</v>
      </c>
      <c r="B104" s="263" t="s">
        <v>405</v>
      </c>
      <c r="C104" s="263" t="s">
        <v>405</v>
      </c>
      <c r="D104" s="263" t="s">
        <v>405</v>
      </c>
      <c r="E104" s="263">
        <v>9999</v>
      </c>
      <c r="F104" s="263">
        <v>0</v>
      </c>
      <c r="G104" s="4"/>
    </row>
    <row r="105" spans="1:7">
      <c r="A105" s="263" t="s">
        <v>2016</v>
      </c>
      <c r="B105" s="263" t="s">
        <v>405</v>
      </c>
      <c r="C105" s="263" t="s">
        <v>405</v>
      </c>
      <c r="D105" s="263" t="s">
        <v>405</v>
      </c>
      <c r="E105" s="263">
        <v>9999</v>
      </c>
      <c r="F105" s="263">
        <v>0</v>
      </c>
      <c r="G105" s="4"/>
    </row>
    <row r="106" spans="1:7">
      <c r="A106" s="263" t="s">
        <v>2016</v>
      </c>
      <c r="B106" s="263" t="s">
        <v>405</v>
      </c>
      <c r="C106" s="263" t="s">
        <v>405</v>
      </c>
      <c r="D106" s="263" t="s">
        <v>405</v>
      </c>
      <c r="E106" s="263">
        <v>9999</v>
      </c>
      <c r="F106" s="263">
        <v>0</v>
      </c>
      <c r="G106" s="4"/>
    </row>
    <row r="107" spans="1:7">
      <c r="A107" s="263" t="s">
        <v>2016</v>
      </c>
      <c r="B107" s="263" t="s">
        <v>405</v>
      </c>
      <c r="C107" s="263" t="s">
        <v>405</v>
      </c>
      <c r="D107" s="263" t="s">
        <v>405</v>
      </c>
      <c r="E107" s="263">
        <v>9999</v>
      </c>
      <c r="F107" s="263">
        <v>0</v>
      </c>
      <c r="G107" s="4"/>
    </row>
    <row r="108" spans="1:7">
      <c r="A108" s="263" t="s">
        <v>2016</v>
      </c>
      <c r="B108" s="263" t="s">
        <v>405</v>
      </c>
      <c r="C108" s="263" t="s">
        <v>405</v>
      </c>
      <c r="D108" s="263" t="s">
        <v>405</v>
      </c>
      <c r="E108" s="263">
        <v>9999</v>
      </c>
      <c r="F108" s="263">
        <v>0</v>
      </c>
      <c r="G108" s="4"/>
    </row>
    <row r="109" spans="1:7">
      <c r="A109" s="263" t="s">
        <v>2016</v>
      </c>
      <c r="B109" s="263" t="s">
        <v>405</v>
      </c>
      <c r="C109" s="263" t="s">
        <v>405</v>
      </c>
      <c r="D109" s="263" t="s">
        <v>405</v>
      </c>
      <c r="E109" s="263">
        <v>9999</v>
      </c>
      <c r="F109" s="263">
        <v>0</v>
      </c>
      <c r="G109" s="4"/>
    </row>
    <row r="110" spans="1:7">
      <c r="A110" s="263" t="s">
        <v>2016</v>
      </c>
      <c r="B110" s="263" t="s">
        <v>405</v>
      </c>
      <c r="C110" s="263" t="s">
        <v>405</v>
      </c>
      <c r="D110" s="263" t="s">
        <v>405</v>
      </c>
      <c r="E110" s="263">
        <v>9999</v>
      </c>
      <c r="F110" s="263">
        <v>0</v>
      </c>
      <c r="G110" s="4"/>
    </row>
    <row r="111" spans="1:7">
      <c r="A111" s="263" t="s">
        <v>2016</v>
      </c>
      <c r="B111" s="263" t="s">
        <v>405</v>
      </c>
      <c r="C111" s="263" t="s">
        <v>405</v>
      </c>
      <c r="D111" s="263" t="s">
        <v>405</v>
      </c>
      <c r="E111" s="263">
        <v>9999</v>
      </c>
      <c r="F111" s="263">
        <v>0</v>
      </c>
      <c r="G111" s="4"/>
    </row>
    <row r="112" spans="1:7">
      <c r="A112" s="263" t="s">
        <v>2016</v>
      </c>
      <c r="B112" s="263" t="s">
        <v>405</v>
      </c>
      <c r="C112" s="263" t="s">
        <v>405</v>
      </c>
      <c r="D112" s="263" t="s">
        <v>405</v>
      </c>
      <c r="E112" s="263">
        <v>9999</v>
      </c>
      <c r="F112" s="263">
        <v>0</v>
      </c>
      <c r="G112" s="4"/>
    </row>
    <row r="113" spans="1:7">
      <c r="A113" s="263" t="s">
        <v>2016</v>
      </c>
      <c r="B113" s="263" t="s">
        <v>405</v>
      </c>
      <c r="C113" s="263" t="s">
        <v>405</v>
      </c>
      <c r="D113" s="263" t="s">
        <v>405</v>
      </c>
      <c r="E113" s="263">
        <v>9999</v>
      </c>
      <c r="F113" s="263">
        <v>0</v>
      </c>
      <c r="G113" s="4"/>
    </row>
    <row r="114" spans="1:7">
      <c r="A114" s="263" t="s">
        <v>2016</v>
      </c>
      <c r="B114" s="263" t="s">
        <v>405</v>
      </c>
      <c r="C114" s="263" t="s">
        <v>405</v>
      </c>
      <c r="D114" s="263" t="s">
        <v>405</v>
      </c>
      <c r="E114" s="263">
        <v>9999</v>
      </c>
      <c r="F114" s="263">
        <v>0</v>
      </c>
      <c r="G114" s="4"/>
    </row>
    <row r="115" spans="1:7">
      <c r="A115" s="263" t="s">
        <v>2016</v>
      </c>
      <c r="B115" s="263" t="s">
        <v>405</v>
      </c>
      <c r="C115" s="263" t="s">
        <v>405</v>
      </c>
      <c r="D115" s="263" t="s">
        <v>405</v>
      </c>
      <c r="E115" s="263">
        <v>9999</v>
      </c>
      <c r="F115" s="263">
        <v>0</v>
      </c>
      <c r="G115" s="4"/>
    </row>
    <row r="116" spans="1:7">
      <c r="A116" s="263" t="s">
        <v>2016</v>
      </c>
      <c r="B116" s="263" t="s">
        <v>405</v>
      </c>
      <c r="C116" s="263" t="s">
        <v>405</v>
      </c>
      <c r="D116" s="263" t="s">
        <v>405</v>
      </c>
      <c r="E116" s="263">
        <v>9999</v>
      </c>
      <c r="F116" s="263">
        <v>0</v>
      </c>
      <c r="G116" s="4"/>
    </row>
    <row r="117" spans="1:7">
      <c r="A117" s="263" t="s">
        <v>2016</v>
      </c>
      <c r="B117" s="263" t="s">
        <v>405</v>
      </c>
      <c r="C117" s="263" t="s">
        <v>405</v>
      </c>
      <c r="D117" s="263" t="s">
        <v>405</v>
      </c>
      <c r="E117" s="263">
        <v>9999</v>
      </c>
      <c r="F117" s="263">
        <v>0</v>
      </c>
      <c r="G117" s="4"/>
    </row>
    <row r="118" spans="1:7">
      <c r="A118" s="263" t="s">
        <v>2016</v>
      </c>
      <c r="B118" s="263" t="s">
        <v>405</v>
      </c>
      <c r="C118" s="263" t="s">
        <v>405</v>
      </c>
      <c r="D118" s="263" t="s">
        <v>405</v>
      </c>
      <c r="E118" s="263">
        <v>9999</v>
      </c>
      <c r="F118" s="263">
        <v>0</v>
      </c>
      <c r="G118" s="4"/>
    </row>
    <row r="119" spans="1:7">
      <c r="A119" s="263" t="s">
        <v>2016</v>
      </c>
      <c r="B119" s="263" t="s">
        <v>405</v>
      </c>
      <c r="C119" s="263" t="s">
        <v>405</v>
      </c>
      <c r="D119" s="263" t="s">
        <v>405</v>
      </c>
      <c r="E119" s="263">
        <v>9999</v>
      </c>
      <c r="F119" s="263">
        <v>0</v>
      </c>
      <c r="G119" s="4"/>
    </row>
    <row r="120" spans="1:7">
      <c r="A120" s="263" t="s">
        <v>2016</v>
      </c>
      <c r="B120" s="263" t="s">
        <v>405</v>
      </c>
      <c r="C120" s="263" t="s">
        <v>405</v>
      </c>
      <c r="D120" s="263" t="s">
        <v>405</v>
      </c>
      <c r="E120" s="263">
        <v>9999</v>
      </c>
      <c r="F120" s="263">
        <v>0</v>
      </c>
      <c r="G120" s="4"/>
    </row>
    <row r="121" spans="1:7">
      <c r="A121" s="263" t="s">
        <v>2016</v>
      </c>
      <c r="B121" s="263" t="s">
        <v>405</v>
      </c>
      <c r="C121" s="263" t="s">
        <v>405</v>
      </c>
      <c r="D121" s="263" t="s">
        <v>405</v>
      </c>
      <c r="E121" s="263">
        <v>9999</v>
      </c>
      <c r="F121" s="263">
        <v>0</v>
      </c>
      <c r="G121" s="4"/>
    </row>
    <row r="122" spans="1:7">
      <c r="A122" s="263" t="s">
        <v>2016</v>
      </c>
      <c r="B122" s="263" t="s">
        <v>405</v>
      </c>
      <c r="C122" s="263" t="s">
        <v>405</v>
      </c>
      <c r="D122" s="263" t="s">
        <v>405</v>
      </c>
      <c r="E122" s="263">
        <v>9999</v>
      </c>
      <c r="F122" s="263">
        <v>0</v>
      </c>
      <c r="G122" s="4"/>
    </row>
    <row r="123" spans="1:7">
      <c r="A123" s="263" t="s">
        <v>2016</v>
      </c>
      <c r="B123" s="263" t="s">
        <v>405</v>
      </c>
      <c r="C123" s="263" t="s">
        <v>405</v>
      </c>
      <c r="D123" s="263" t="s">
        <v>405</v>
      </c>
      <c r="E123" s="263">
        <v>9999</v>
      </c>
      <c r="F123" s="263">
        <v>0</v>
      </c>
      <c r="G123" s="4"/>
    </row>
    <row r="124" spans="1:7">
      <c r="A124" s="263" t="s">
        <v>2016</v>
      </c>
      <c r="B124" s="263" t="s">
        <v>405</v>
      </c>
      <c r="C124" s="263" t="s">
        <v>405</v>
      </c>
      <c r="D124" s="263" t="s">
        <v>405</v>
      </c>
      <c r="E124" s="263">
        <v>9999</v>
      </c>
      <c r="F124" s="263">
        <v>0</v>
      </c>
      <c r="G124" s="4"/>
    </row>
    <row r="125" spans="1:7">
      <c r="A125" s="263" t="s">
        <v>2016</v>
      </c>
      <c r="B125" s="263" t="s">
        <v>405</v>
      </c>
      <c r="C125" s="263" t="s">
        <v>405</v>
      </c>
      <c r="D125" s="263" t="s">
        <v>405</v>
      </c>
      <c r="E125" s="263">
        <v>9999</v>
      </c>
      <c r="F125" s="263">
        <v>0</v>
      </c>
      <c r="G125" s="4"/>
    </row>
    <row r="126" spans="1:7">
      <c r="A126" s="263" t="s">
        <v>2016</v>
      </c>
      <c r="B126" s="263" t="s">
        <v>405</v>
      </c>
      <c r="C126" s="263" t="s">
        <v>405</v>
      </c>
      <c r="D126" s="263" t="s">
        <v>405</v>
      </c>
      <c r="E126" s="263">
        <v>9999</v>
      </c>
      <c r="F126" s="263">
        <v>0</v>
      </c>
      <c r="G126" s="4"/>
    </row>
    <row r="127" spans="1:7">
      <c r="A127" s="263" t="s">
        <v>2016</v>
      </c>
      <c r="B127" s="263" t="s">
        <v>405</v>
      </c>
      <c r="C127" s="263" t="s">
        <v>405</v>
      </c>
      <c r="D127" s="263" t="s">
        <v>405</v>
      </c>
      <c r="E127" s="263">
        <v>9999</v>
      </c>
      <c r="F127" s="263">
        <v>0</v>
      </c>
      <c r="G127" s="4"/>
    </row>
    <row r="128" spans="1:7">
      <c r="A128" s="263" t="s">
        <v>2016</v>
      </c>
      <c r="B128" s="263" t="s">
        <v>405</v>
      </c>
      <c r="C128" s="263" t="s">
        <v>405</v>
      </c>
      <c r="D128" s="263" t="s">
        <v>405</v>
      </c>
      <c r="E128" s="263">
        <v>9999</v>
      </c>
      <c r="F128" s="263">
        <v>0</v>
      </c>
      <c r="G128" s="4"/>
    </row>
    <row r="129" spans="1:7">
      <c r="A129" s="263" t="s">
        <v>2016</v>
      </c>
      <c r="B129" s="263" t="s">
        <v>405</v>
      </c>
      <c r="C129" s="263" t="s">
        <v>405</v>
      </c>
      <c r="D129" s="263" t="s">
        <v>405</v>
      </c>
      <c r="E129" s="263">
        <v>9999</v>
      </c>
      <c r="F129" s="263">
        <v>0</v>
      </c>
      <c r="G129" s="4"/>
    </row>
    <row r="130" spans="1:7">
      <c r="A130" s="263" t="s">
        <v>2016</v>
      </c>
      <c r="B130" s="263" t="s">
        <v>405</v>
      </c>
      <c r="C130" s="263" t="s">
        <v>405</v>
      </c>
      <c r="D130" s="263" t="s">
        <v>405</v>
      </c>
      <c r="E130" s="263">
        <v>9999</v>
      </c>
      <c r="F130" s="263">
        <v>0</v>
      </c>
      <c r="G130" s="4"/>
    </row>
    <row r="131" spans="1:7">
      <c r="A131" s="263" t="s">
        <v>2016</v>
      </c>
      <c r="B131" s="263" t="s">
        <v>405</v>
      </c>
      <c r="C131" s="263" t="s">
        <v>405</v>
      </c>
      <c r="D131" s="263" t="s">
        <v>405</v>
      </c>
      <c r="E131" s="263">
        <v>9999</v>
      </c>
      <c r="F131" s="263">
        <v>0</v>
      </c>
      <c r="G131" s="4"/>
    </row>
    <row r="132" spans="1:7">
      <c r="A132" s="263" t="s">
        <v>2016</v>
      </c>
      <c r="B132" s="263" t="s">
        <v>405</v>
      </c>
      <c r="C132" s="263" t="s">
        <v>405</v>
      </c>
      <c r="D132" s="263" t="s">
        <v>405</v>
      </c>
      <c r="E132" s="263">
        <v>9999</v>
      </c>
      <c r="F132" s="263">
        <v>0</v>
      </c>
      <c r="G132" s="4"/>
    </row>
    <row r="133" spans="1:7">
      <c r="A133" s="263" t="s">
        <v>2016</v>
      </c>
      <c r="B133" s="263" t="s">
        <v>405</v>
      </c>
      <c r="C133" s="263" t="s">
        <v>405</v>
      </c>
      <c r="D133" s="263" t="s">
        <v>405</v>
      </c>
      <c r="E133" s="263">
        <v>9999</v>
      </c>
      <c r="F133" s="263">
        <v>0</v>
      </c>
      <c r="G133" s="4"/>
    </row>
    <row r="134" spans="1:7">
      <c r="A134" s="263" t="s">
        <v>2016</v>
      </c>
      <c r="B134" s="263" t="s">
        <v>405</v>
      </c>
      <c r="C134" s="263" t="s">
        <v>405</v>
      </c>
      <c r="D134" s="263" t="s">
        <v>405</v>
      </c>
      <c r="E134" s="263">
        <v>9999</v>
      </c>
      <c r="F134" s="263">
        <v>0</v>
      </c>
      <c r="G134" s="4"/>
    </row>
    <row r="135" spans="1:7">
      <c r="A135" s="263" t="s">
        <v>2016</v>
      </c>
      <c r="B135" s="263" t="s">
        <v>405</v>
      </c>
      <c r="C135" s="263" t="s">
        <v>405</v>
      </c>
      <c r="D135" s="263" t="s">
        <v>405</v>
      </c>
      <c r="E135" s="263">
        <v>9999</v>
      </c>
      <c r="F135" s="263">
        <v>0</v>
      </c>
      <c r="G135" s="4"/>
    </row>
    <row r="136" spans="1:7">
      <c r="A136" s="263" t="s">
        <v>2016</v>
      </c>
      <c r="B136" s="263" t="s">
        <v>405</v>
      </c>
      <c r="C136" s="263" t="s">
        <v>405</v>
      </c>
      <c r="D136" s="263" t="s">
        <v>405</v>
      </c>
      <c r="E136" s="263">
        <v>9999</v>
      </c>
      <c r="F136" s="263">
        <v>0</v>
      </c>
      <c r="G136" s="4"/>
    </row>
    <row r="137" spans="1:7">
      <c r="A137" s="263" t="s">
        <v>2016</v>
      </c>
      <c r="B137" s="263" t="s">
        <v>405</v>
      </c>
      <c r="C137" s="263" t="s">
        <v>405</v>
      </c>
      <c r="D137" s="263" t="s">
        <v>405</v>
      </c>
      <c r="E137" s="263">
        <v>9999</v>
      </c>
      <c r="F137" s="263">
        <v>0</v>
      </c>
      <c r="G137" s="4"/>
    </row>
    <row r="138" spans="1:7">
      <c r="A138" s="263" t="s">
        <v>2016</v>
      </c>
      <c r="B138" s="263" t="s">
        <v>405</v>
      </c>
      <c r="C138" s="263" t="s">
        <v>405</v>
      </c>
      <c r="D138" s="263" t="s">
        <v>405</v>
      </c>
      <c r="E138" s="263">
        <v>9999</v>
      </c>
      <c r="F138" s="263">
        <v>0</v>
      </c>
      <c r="G138" s="4"/>
    </row>
    <row r="139" spans="1:7">
      <c r="A139" s="263" t="s">
        <v>2016</v>
      </c>
      <c r="B139" s="263" t="s">
        <v>405</v>
      </c>
      <c r="C139" s="263" t="s">
        <v>405</v>
      </c>
      <c r="D139" s="263" t="s">
        <v>405</v>
      </c>
      <c r="E139" s="263">
        <v>9999</v>
      </c>
      <c r="F139" s="263">
        <v>0</v>
      </c>
      <c r="G139" s="4"/>
    </row>
    <row r="140" spans="1:7">
      <c r="A140" s="263" t="s">
        <v>2016</v>
      </c>
      <c r="B140" s="263" t="s">
        <v>405</v>
      </c>
      <c r="C140" s="263" t="s">
        <v>405</v>
      </c>
      <c r="D140" s="263" t="s">
        <v>405</v>
      </c>
      <c r="E140" s="263">
        <v>9999</v>
      </c>
      <c r="F140" s="263">
        <v>0</v>
      </c>
      <c r="G140" s="4"/>
    </row>
    <row r="141" spans="1:7">
      <c r="A141" s="263" t="s">
        <v>2016</v>
      </c>
      <c r="B141" s="263" t="s">
        <v>405</v>
      </c>
      <c r="C141" s="263" t="s">
        <v>405</v>
      </c>
      <c r="D141" s="263" t="s">
        <v>405</v>
      </c>
      <c r="E141" s="263">
        <v>9999</v>
      </c>
      <c r="F141" s="263">
        <v>0</v>
      </c>
      <c r="G141" s="4"/>
    </row>
    <row r="142" spans="1:7">
      <c r="A142" s="263" t="s">
        <v>2016</v>
      </c>
      <c r="B142" s="263" t="s">
        <v>405</v>
      </c>
      <c r="C142" s="263" t="s">
        <v>405</v>
      </c>
      <c r="D142" s="263" t="s">
        <v>405</v>
      </c>
      <c r="E142" s="263">
        <v>9999</v>
      </c>
      <c r="F142" s="263">
        <v>0</v>
      </c>
      <c r="G142" s="4"/>
    </row>
    <row r="143" spans="1:7">
      <c r="A143" s="263" t="s">
        <v>2016</v>
      </c>
      <c r="B143" s="263" t="s">
        <v>405</v>
      </c>
      <c r="C143" s="263" t="s">
        <v>405</v>
      </c>
      <c r="D143" s="263" t="s">
        <v>405</v>
      </c>
      <c r="E143" s="263">
        <v>9999</v>
      </c>
      <c r="F143" s="263">
        <v>0</v>
      </c>
      <c r="G143" s="4"/>
    </row>
    <row r="144" spans="1:7">
      <c r="A144" s="263" t="s">
        <v>2016</v>
      </c>
      <c r="B144" s="263" t="s">
        <v>405</v>
      </c>
      <c r="C144" s="263" t="s">
        <v>405</v>
      </c>
      <c r="D144" s="263" t="s">
        <v>405</v>
      </c>
      <c r="E144" s="263">
        <v>9999</v>
      </c>
      <c r="F144" s="263">
        <v>0</v>
      </c>
      <c r="G144" s="4"/>
    </row>
    <row r="145" spans="1:7">
      <c r="A145" s="263" t="s">
        <v>2016</v>
      </c>
      <c r="B145" s="263" t="s">
        <v>405</v>
      </c>
      <c r="C145" s="263" t="s">
        <v>405</v>
      </c>
      <c r="D145" s="263" t="s">
        <v>405</v>
      </c>
      <c r="E145" s="263">
        <v>9999</v>
      </c>
      <c r="F145" s="263">
        <v>0</v>
      </c>
      <c r="G145" s="4"/>
    </row>
    <row r="146" spans="1:7">
      <c r="A146" s="263" t="s">
        <v>2016</v>
      </c>
      <c r="B146" s="263" t="s">
        <v>405</v>
      </c>
      <c r="C146" s="263" t="s">
        <v>405</v>
      </c>
      <c r="D146" s="263" t="s">
        <v>405</v>
      </c>
      <c r="E146" s="263">
        <v>9999</v>
      </c>
      <c r="F146" s="263">
        <v>0</v>
      </c>
      <c r="G146" s="4"/>
    </row>
    <row r="147" spans="1:7">
      <c r="A147" s="263" t="s">
        <v>2016</v>
      </c>
      <c r="B147" s="263" t="s">
        <v>405</v>
      </c>
      <c r="C147" s="263" t="s">
        <v>405</v>
      </c>
      <c r="D147" s="263" t="s">
        <v>405</v>
      </c>
      <c r="E147" s="263">
        <v>9999</v>
      </c>
      <c r="F147" s="263">
        <v>0</v>
      </c>
      <c r="G147" s="4"/>
    </row>
    <row r="148" spans="1:7">
      <c r="A148" s="263" t="s">
        <v>2016</v>
      </c>
      <c r="B148" s="263" t="s">
        <v>405</v>
      </c>
      <c r="C148" s="263" t="s">
        <v>405</v>
      </c>
      <c r="D148" s="263" t="s">
        <v>405</v>
      </c>
      <c r="E148" s="263">
        <v>9999</v>
      </c>
      <c r="F148" s="263">
        <v>0</v>
      </c>
      <c r="G148" s="4"/>
    </row>
    <row r="149" spans="1:7">
      <c r="A149" s="263" t="s">
        <v>2016</v>
      </c>
      <c r="B149" s="263" t="s">
        <v>405</v>
      </c>
      <c r="C149" s="263" t="s">
        <v>405</v>
      </c>
      <c r="D149" s="263" t="s">
        <v>405</v>
      </c>
      <c r="E149" s="263">
        <v>9999</v>
      </c>
      <c r="F149" s="263">
        <v>0</v>
      </c>
      <c r="G149" s="4"/>
    </row>
    <row r="150" spans="1:7">
      <c r="A150" s="263" t="s">
        <v>2016</v>
      </c>
      <c r="B150" s="263" t="s">
        <v>405</v>
      </c>
      <c r="C150" s="263" t="s">
        <v>405</v>
      </c>
      <c r="D150" s="263" t="s">
        <v>405</v>
      </c>
      <c r="E150" s="263">
        <v>9999</v>
      </c>
      <c r="F150" s="263">
        <v>0</v>
      </c>
      <c r="G150" s="4"/>
    </row>
    <row r="151" spans="1:7">
      <c r="A151" s="263" t="s">
        <v>2016</v>
      </c>
      <c r="B151" s="263" t="s">
        <v>405</v>
      </c>
      <c r="C151" s="263" t="s">
        <v>405</v>
      </c>
      <c r="D151" s="263" t="s">
        <v>405</v>
      </c>
      <c r="E151" s="263">
        <v>9999</v>
      </c>
      <c r="F151" s="263">
        <v>0</v>
      </c>
      <c r="G151" s="4"/>
    </row>
    <row r="152" spans="1:7">
      <c r="A152" s="263" t="s">
        <v>2016</v>
      </c>
      <c r="B152" s="263" t="s">
        <v>405</v>
      </c>
      <c r="C152" s="263" t="s">
        <v>405</v>
      </c>
      <c r="D152" s="263" t="s">
        <v>405</v>
      </c>
      <c r="E152" s="263">
        <v>9999</v>
      </c>
      <c r="F152" s="263">
        <v>0</v>
      </c>
      <c r="G152" s="4"/>
    </row>
    <row r="153" spans="1:7">
      <c r="A153" s="263" t="s">
        <v>2016</v>
      </c>
      <c r="B153" s="263" t="s">
        <v>405</v>
      </c>
      <c r="C153" s="263" t="s">
        <v>405</v>
      </c>
      <c r="D153" s="263" t="s">
        <v>405</v>
      </c>
      <c r="E153" s="263">
        <v>9999</v>
      </c>
      <c r="F153" s="263">
        <v>0</v>
      </c>
      <c r="G153" s="4"/>
    </row>
    <row r="154" spans="1:7">
      <c r="A154" s="263" t="s">
        <v>2016</v>
      </c>
      <c r="B154" s="263" t="s">
        <v>405</v>
      </c>
      <c r="C154" s="263" t="s">
        <v>405</v>
      </c>
      <c r="D154" s="263" t="s">
        <v>405</v>
      </c>
      <c r="E154" s="263">
        <v>9999</v>
      </c>
      <c r="F154" s="263">
        <v>0</v>
      </c>
      <c r="G154" s="4"/>
    </row>
    <row r="155" spans="1:7">
      <c r="A155" s="263" t="s">
        <v>2016</v>
      </c>
      <c r="B155" s="263" t="s">
        <v>405</v>
      </c>
      <c r="C155" s="263" t="s">
        <v>405</v>
      </c>
      <c r="D155" s="263" t="s">
        <v>405</v>
      </c>
      <c r="E155" s="263">
        <v>9999</v>
      </c>
      <c r="F155" s="263">
        <v>0</v>
      </c>
      <c r="G155" s="4"/>
    </row>
    <row r="156" spans="1:7">
      <c r="A156" s="263" t="s">
        <v>2016</v>
      </c>
      <c r="B156" s="263" t="s">
        <v>405</v>
      </c>
      <c r="C156" s="263" t="s">
        <v>405</v>
      </c>
      <c r="D156" s="263" t="s">
        <v>405</v>
      </c>
      <c r="E156" s="263">
        <v>9999</v>
      </c>
      <c r="F156" s="263">
        <v>0</v>
      </c>
      <c r="G156" s="4"/>
    </row>
    <row r="157" spans="1:7">
      <c r="A157" s="263" t="s">
        <v>2016</v>
      </c>
      <c r="B157" s="263" t="s">
        <v>405</v>
      </c>
      <c r="C157" s="263" t="s">
        <v>405</v>
      </c>
      <c r="D157" s="263" t="s">
        <v>405</v>
      </c>
      <c r="E157" s="263">
        <v>9999</v>
      </c>
      <c r="F157" s="263">
        <v>0</v>
      </c>
      <c r="G157" s="4"/>
    </row>
    <row r="158" spans="1:7">
      <c r="A158" s="263" t="s">
        <v>2016</v>
      </c>
      <c r="B158" s="263" t="s">
        <v>405</v>
      </c>
      <c r="C158" s="263" t="s">
        <v>405</v>
      </c>
      <c r="D158" s="263" t="s">
        <v>405</v>
      </c>
      <c r="E158" s="263">
        <v>9999</v>
      </c>
      <c r="F158" s="263">
        <v>0</v>
      </c>
      <c r="G158" s="4"/>
    </row>
    <row r="159" spans="1:7">
      <c r="A159" s="263" t="s">
        <v>2016</v>
      </c>
      <c r="B159" s="263" t="s">
        <v>405</v>
      </c>
      <c r="C159" s="263" t="s">
        <v>405</v>
      </c>
      <c r="D159" s="263" t="s">
        <v>405</v>
      </c>
      <c r="E159" s="263">
        <v>9999</v>
      </c>
      <c r="F159" s="263">
        <v>0</v>
      </c>
      <c r="G159" s="4"/>
    </row>
    <row r="160" spans="1:7">
      <c r="A160" s="263" t="s">
        <v>2016</v>
      </c>
      <c r="B160" s="263" t="s">
        <v>405</v>
      </c>
      <c r="C160" s="263" t="s">
        <v>405</v>
      </c>
      <c r="D160" s="263" t="s">
        <v>405</v>
      </c>
      <c r="E160" s="263">
        <v>9999</v>
      </c>
      <c r="F160" s="263">
        <v>0</v>
      </c>
      <c r="G160" s="4"/>
    </row>
    <row r="161" spans="1:7">
      <c r="A161" s="263" t="s">
        <v>2016</v>
      </c>
      <c r="B161" s="263" t="s">
        <v>405</v>
      </c>
      <c r="C161" s="263" t="s">
        <v>405</v>
      </c>
      <c r="D161" s="263" t="s">
        <v>405</v>
      </c>
      <c r="E161" s="263">
        <v>9999</v>
      </c>
      <c r="F161" s="263">
        <v>0</v>
      </c>
      <c r="G161" s="4"/>
    </row>
    <row r="162" spans="1:7">
      <c r="A162" s="263" t="s">
        <v>2016</v>
      </c>
      <c r="B162" s="263" t="s">
        <v>405</v>
      </c>
      <c r="C162" s="263" t="s">
        <v>405</v>
      </c>
      <c r="D162" s="263" t="s">
        <v>405</v>
      </c>
      <c r="E162" s="263">
        <v>9999</v>
      </c>
      <c r="F162" s="263">
        <v>0</v>
      </c>
      <c r="G162" s="4"/>
    </row>
    <row r="163" spans="1:7">
      <c r="A163" s="263" t="s">
        <v>2016</v>
      </c>
      <c r="B163" s="263" t="s">
        <v>405</v>
      </c>
      <c r="C163" s="263" t="s">
        <v>405</v>
      </c>
      <c r="D163" s="263" t="s">
        <v>405</v>
      </c>
      <c r="E163" s="263">
        <v>9999</v>
      </c>
      <c r="F163" s="263">
        <v>0</v>
      </c>
      <c r="G163" s="4"/>
    </row>
    <row r="164" spans="1:7">
      <c r="A164" s="263" t="s">
        <v>2016</v>
      </c>
      <c r="B164" s="263" t="s">
        <v>405</v>
      </c>
      <c r="C164" s="263" t="s">
        <v>405</v>
      </c>
      <c r="D164" s="263" t="s">
        <v>405</v>
      </c>
      <c r="E164" s="263">
        <v>9999</v>
      </c>
      <c r="F164" s="263">
        <v>0</v>
      </c>
      <c r="G164" s="4"/>
    </row>
    <row r="165" spans="1:7">
      <c r="A165" s="263" t="s">
        <v>2016</v>
      </c>
      <c r="B165" s="263" t="s">
        <v>405</v>
      </c>
      <c r="C165" s="263" t="s">
        <v>405</v>
      </c>
      <c r="D165" s="263" t="s">
        <v>405</v>
      </c>
      <c r="E165" s="263">
        <v>9999</v>
      </c>
      <c r="F165" s="263">
        <v>0</v>
      </c>
      <c r="G165" s="4"/>
    </row>
    <row r="166" spans="1:7">
      <c r="A166" s="263" t="s">
        <v>2016</v>
      </c>
      <c r="B166" s="263" t="s">
        <v>405</v>
      </c>
      <c r="C166" s="263" t="s">
        <v>405</v>
      </c>
      <c r="D166" s="263" t="s">
        <v>405</v>
      </c>
      <c r="E166" s="263">
        <v>9999</v>
      </c>
      <c r="F166" s="263">
        <v>0</v>
      </c>
      <c r="G166" s="4"/>
    </row>
    <row r="167" spans="1:7">
      <c r="A167" s="263" t="s">
        <v>2016</v>
      </c>
      <c r="B167" s="263" t="s">
        <v>405</v>
      </c>
      <c r="C167" s="263" t="s">
        <v>405</v>
      </c>
      <c r="D167" s="263" t="s">
        <v>405</v>
      </c>
      <c r="E167" s="263">
        <v>9999</v>
      </c>
      <c r="F167" s="263">
        <v>0</v>
      </c>
      <c r="G167" s="4"/>
    </row>
    <row r="168" spans="1:7">
      <c r="A168" s="263" t="s">
        <v>2016</v>
      </c>
      <c r="B168" s="263" t="s">
        <v>405</v>
      </c>
      <c r="C168" s="263" t="s">
        <v>405</v>
      </c>
      <c r="D168" s="263" t="s">
        <v>405</v>
      </c>
      <c r="E168" s="263">
        <v>9999</v>
      </c>
      <c r="F168" s="263">
        <v>0</v>
      </c>
      <c r="G168" s="4"/>
    </row>
    <row r="169" spans="1:7">
      <c r="A169" s="263" t="s">
        <v>2016</v>
      </c>
      <c r="B169" s="263" t="s">
        <v>405</v>
      </c>
      <c r="C169" s="263" t="s">
        <v>405</v>
      </c>
      <c r="D169" s="263" t="s">
        <v>405</v>
      </c>
      <c r="E169" s="263">
        <v>9999</v>
      </c>
      <c r="F169" s="263">
        <v>0</v>
      </c>
      <c r="G169" s="4"/>
    </row>
    <row r="170" spans="1:7">
      <c r="A170" s="263" t="s">
        <v>2016</v>
      </c>
      <c r="B170" s="263" t="s">
        <v>405</v>
      </c>
      <c r="C170" s="263" t="s">
        <v>405</v>
      </c>
      <c r="D170" s="263" t="s">
        <v>405</v>
      </c>
      <c r="E170" s="263">
        <v>9999</v>
      </c>
      <c r="F170" s="263">
        <v>0</v>
      </c>
      <c r="G170" s="4"/>
    </row>
    <row r="171" spans="1:7">
      <c r="A171" s="263" t="s">
        <v>2016</v>
      </c>
      <c r="B171" s="263" t="s">
        <v>405</v>
      </c>
      <c r="C171" s="263" t="s">
        <v>405</v>
      </c>
      <c r="D171" s="263" t="s">
        <v>405</v>
      </c>
      <c r="E171" s="263">
        <v>9999</v>
      </c>
      <c r="F171" s="263">
        <v>0</v>
      </c>
      <c r="G171" s="4"/>
    </row>
    <row r="172" spans="1:7">
      <c r="A172" s="263" t="s">
        <v>2016</v>
      </c>
      <c r="B172" s="263" t="s">
        <v>405</v>
      </c>
      <c r="C172" s="263" t="s">
        <v>405</v>
      </c>
      <c r="D172" s="263" t="s">
        <v>405</v>
      </c>
      <c r="E172" s="263">
        <v>9999</v>
      </c>
      <c r="F172" s="263">
        <v>0</v>
      </c>
      <c r="G172" s="4"/>
    </row>
    <row r="173" spans="1:7">
      <c r="A173" s="263" t="s">
        <v>2016</v>
      </c>
      <c r="B173" s="263" t="s">
        <v>405</v>
      </c>
      <c r="C173" s="263" t="s">
        <v>405</v>
      </c>
      <c r="D173" s="263" t="s">
        <v>405</v>
      </c>
      <c r="E173" s="263">
        <v>9999</v>
      </c>
      <c r="F173" s="263">
        <v>0</v>
      </c>
      <c r="G173" s="4"/>
    </row>
    <row r="174" spans="1:7">
      <c r="A174" s="263" t="s">
        <v>2016</v>
      </c>
      <c r="B174" s="263" t="s">
        <v>405</v>
      </c>
      <c r="C174" s="263" t="s">
        <v>405</v>
      </c>
      <c r="D174" s="263" t="s">
        <v>405</v>
      </c>
      <c r="E174" s="263">
        <v>9999</v>
      </c>
      <c r="F174" s="263">
        <v>0</v>
      </c>
      <c r="G174" s="4"/>
    </row>
    <row r="175" spans="1:7">
      <c r="A175" s="263" t="s">
        <v>2016</v>
      </c>
      <c r="B175" s="263" t="s">
        <v>405</v>
      </c>
      <c r="C175" s="263" t="s">
        <v>405</v>
      </c>
      <c r="D175" s="263" t="s">
        <v>405</v>
      </c>
      <c r="E175" s="263">
        <v>9999</v>
      </c>
      <c r="F175" s="263">
        <v>0</v>
      </c>
      <c r="G175" s="4"/>
    </row>
    <row r="176" spans="1:7">
      <c r="A176" s="263" t="s">
        <v>2016</v>
      </c>
      <c r="B176" s="263" t="s">
        <v>405</v>
      </c>
      <c r="C176" s="263" t="s">
        <v>405</v>
      </c>
      <c r="D176" s="263" t="s">
        <v>405</v>
      </c>
      <c r="E176" s="263">
        <v>9999</v>
      </c>
      <c r="F176" s="263">
        <v>0</v>
      </c>
      <c r="G176" s="4"/>
    </row>
    <row r="177" spans="1:7">
      <c r="A177" s="263" t="s">
        <v>2016</v>
      </c>
      <c r="B177" s="263" t="s">
        <v>405</v>
      </c>
      <c r="C177" s="263" t="s">
        <v>405</v>
      </c>
      <c r="D177" s="263" t="s">
        <v>405</v>
      </c>
      <c r="E177" s="263">
        <v>9999</v>
      </c>
      <c r="F177" s="263">
        <v>0</v>
      </c>
      <c r="G177" s="4"/>
    </row>
    <row r="178" spans="1:7">
      <c r="A178" s="263" t="s">
        <v>2016</v>
      </c>
      <c r="B178" s="263" t="s">
        <v>405</v>
      </c>
      <c r="C178" s="263" t="s">
        <v>405</v>
      </c>
      <c r="D178" s="263" t="s">
        <v>405</v>
      </c>
      <c r="E178" s="263">
        <v>9999</v>
      </c>
      <c r="F178" s="263">
        <v>0</v>
      </c>
      <c r="G178" s="4"/>
    </row>
    <row r="179" spans="1:7">
      <c r="A179" s="263" t="s">
        <v>2016</v>
      </c>
      <c r="B179" s="263" t="s">
        <v>405</v>
      </c>
      <c r="C179" s="263" t="s">
        <v>405</v>
      </c>
      <c r="D179" s="263" t="s">
        <v>405</v>
      </c>
      <c r="E179" s="263">
        <v>9999</v>
      </c>
      <c r="F179" s="263">
        <v>0</v>
      </c>
      <c r="G179" s="4"/>
    </row>
    <row r="180" spans="1:7">
      <c r="A180" s="263" t="s">
        <v>2016</v>
      </c>
      <c r="B180" s="263" t="s">
        <v>405</v>
      </c>
      <c r="C180" s="263" t="s">
        <v>405</v>
      </c>
      <c r="D180" s="263" t="s">
        <v>405</v>
      </c>
      <c r="E180" s="263">
        <v>9999</v>
      </c>
      <c r="F180" s="263">
        <v>0</v>
      </c>
      <c r="G180" s="4"/>
    </row>
    <row r="181" spans="1:7">
      <c r="A181" s="263" t="s">
        <v>2016</v>
      </c>
      <c r="B181" s="263" t="s">
        <v>405</v>
      </c>
      <c r="C181" s="263" t="s">
        <v>405</v>
      </c>
      <c r="D181" s="263" t="s">
        <v>405</v>
      </c>
      <c r="E181" s="263">
        <v>9999</v>
      </c>
      <c r="F181" s="263">
        <v>0</v>
      </c>
      <c r="G181" s="4"/>
    </row>
    <row r="182" spans="1:7">
      <c r="A182" s="263" t="s">
        <v>2016</v>
      </c>
      <c r="B182" s="263" t="s">
        <v>405</v>
      </c>
      <c r="C182" s="263" t="s">
        <v>405</v>
      </c>
      <c r="D182" s="263" t="s">
        <v>405</v>
      </c>
      <c r="E182" s="263">
        <v>9999</v>
      </c>
      <c r="F182" s="263">
        <v>0</v>
      </c>
      <c r="G182" s="4"/>
    </row>
    <row r="183" spans="1:7">
      <c r="A183" s="263" t="s">
        <v>2016</v>
      </c>
      <c r="B183" s="263" t="s">
        <v>405</v>
      </c>
      <c r="C183" s="263" t="s">
        <v>405</v>
      </c>
      <c r="D183" s="263" t="s">
        <v>405</v>
      </c>
      <c r="E183" s="263">
        <v>9999</v>
      </c>
      <c r="F183" s="263">
        <v>0</v>
      </c>
      <c r="G183" s="4"/>
    </row>
    <row r="184" spans="1:7">
      <c r="A184" s="263" t="s">
        <v>2016</v>
      </c>
      <c r="B184" s="263" t="s">
        <v>405</v>
      </c>
      <c r="C184" s="263" t="s">
        <v>405</v>
      </c>
      <c r="D184" s="263" t="s">
        <v>405</v>
      </c>
      <c r="E184" s="263">
        <v>9999</v>
      </c>
      <c r="F184" s="263">
        <v>0</v>
      </c>
      <c r="G184" s="4"/>
    </row>
    <row r="185" spans="1:7">
      <c r="A185" s="263" t="s">
        <v>2016</v>
      </c>
      <c r="B185" s="263" t="s">
        <v>405</v>
      </c>
      <c r="C185" s="263" t="s">
        <v>405</v>
      </c>
      <c r="D185" s="263" t="s">
        <v>405</v>
      </c>
      <c r="E185" s="263">
        <v>9999</v>
      </c>
      <c r="F185" s="263">
        <v>0</v>
      </c>
      <c r="G185" s="4"/>
    </row>
    <row r="186" spans="1:7">
      <c r="A186" s="263" t="s">
        <v>2016</v>
      </c>
      <c r="B186" s="263" t="s">
        <v>405</v>
      </c>
      <c r="C186" s="263" t="s">
        <v>405</v>
      </c>
      <c r="D186" s="263" t="s">
        <v>405</v>
      </c>
      <c r="E186" s="263">
        <v>9999</v>
      </c>
      <c r="F186" s="263">
        <v>0</v>
      </c>
      <c r="G186" s="4"/>
    </row>
    <row r="187" spans="1:7">
      <c r="A187" s="263" t="s">
        <v>2016</v>
      </c>
      <c r="B187" s="263" t="s">
        <v>405</v>
      </c>
      <c r="C187" s="263" t="s">
        <v>405</v>
      </c>
      <c r="D187" s="263" t="s">
        <v>405</v>
      </c>
      <c r="E187" s="263">
        <v>9999</v>
      </c>
      <c r="F187" s="263">
        <v>0</v>
      </c>
      <c r="G187" s="4"/>
    </row>
    <row r="188" spans="1:7">
      <c r="A188" s="263" t="s">
        <v>2016</v>
      </c>
      <c r="B188" s="263" t="s">
        <v>405</v>
      </c>
      <c r="C188" s="263" t="s">
        <v>405</v>
      </c>
      <c r="D188" s="263" t="s">
        <v>405</v>
      </c>
      <c r="E188" s="263">
        <v>9999</v>
      </c>
      <c r="F188" s="263">
        <v>0</v>
      </c>
      <c r="G188" s="4"/>
    </row>
    <row r="189" spans="1:7">
      <c r="A189" s="263" t="s">
        <v>2016</v>
      </c>
      <c r="B189" s="263" t="s">
        <v>405</v>
      </c>
      <c r="C189" s="263" t="s">
        <v>405</v>
      </c>
      <c r="D189" s="263" t="s">
        <v>405</v>
      </c>
      <c r="E189" s="263">
        <v>9999</v>
      </c>
      <c r="F189" s="263">
        <v>0</v>
      </c>
      <c r="G189" s="4"/>
    </row>
    <row r="190" spans="1:7">
      <c r="A190" s="263" t="s">
        <v>2016</v>
      </c>
      <c r="B190" s="263" t="s">
        <v>405</v>
      </c>
      <c r="C190" s="263" t="s">
        <v>405</v>
      </c>
      <c r="D190" s="263" t="s">
        <v>405</v>
      </c>
      <c r="E190" s="263">
        <v>9999</v>
      </c>
      <c r="F190" s="263">
        <v>0</v>
      </c>
      <c r="G190" s="4"/>
    </row>
    <row r="191" spans="1:7">
      <c r="A191" s="263" t="s">
        <v>2016</v>
      </c>
      <c r="B191" s="263" t="s">
        <v>405</v>
      </c>
      <c r="C191" s="263" t="s">
        <v>405</v>
      </c>
      <c r="D191" s="263" t="s">
        <v>405</v>
      </c>
      <c r="E191" s="263">
        <v>9999</v>
      </c>
      <c r="F191" s="263">
        <v>0</v>
      </c>
      <c r="G191" s="4"/>
    </row>
    <row r="192" spans="1:7">
      <c r="A192" s="263" t="s">
        <v>2016</v>
      </c>
      <c r="B192" s="263" t="s">
        <v>405</v>
      </c>
      <c r="C192" s="263" t="s">
        <v>405</v>
      </c>
      <c r="D192" s="263" t="s">
        <v>405</v>
      </c>
      <c r="E192" s="263">
        <v>9999</v>
      </c>
      <c r="F192" s="263">
        <v>0</v>
      </c>
      <c r="G192" s="4"/>
    </row>
    <row r="193" spans="1:7">
      <c r="A193" s="263" t="s">
        <v>2016</v>
      </c>
      <c r="B193" s="263" t="s">
        <v>405</v>
      </c>
      <c r="C193" s="263" t="s">
        <v>405</v>
      </c>
      <c r="D193" s="263" t="s">
        <v>405</v>
      </c>
      <c r="E193" s="263">
        <v>9999</v>
      </c>
      <c r="F193" s="263">
        <v>0</v>
      </c>
      <c r="G193" s="4"/>
    </row>
    <row r="194" spans="1:7">
      <c r="A194" s="263" t="s">
        <v>2016</v>
      </c>
      <c r="B194" s="263" t="s">
        <v>405</v>
      </c>
      <c r="C194" s="263" t="s">
        <v>405</v>
      </c>
      <c r="D194" s="263" t="s">
        <v>405</v>
      </c>
      <c r="E194" s="263">
        <v>9999</v>
      </c>
      <c r="F194" s="263">
        <v>0</v>
      </c>
      <c r="G194" s="4"/>
    </row>
    <row r="195" spans="1:7">
      <c r="A195" s="263" t="s">
        <v>2016</v>
      </c>
      <c r="B195" s="263" t="s">
        <v>405</v>
      </c>
      <c r="C195" s="263" t="s">
        <v>405</v>
      </c>
      <c r="D195" s="263" t="s">
        <v>405</v>
      </c>
      <c r="E195" s="263">
        <v>9999</v>
      </c>
      <c r="F195" s="263">
        <v>0</v>
      </c>
      <c r="G195" s="4"/>
    </row>
    <row r="196" spans="1:7">
      <c r="A196" s="263" t="s">
        <v>2016</v>
      </c>
      <c r="B196" s="263" t="s">
        <v>405</v>
      </c>
      <c r="C196" s="263" t="s">
        <v>405</v>
      </c>
      <c r="D196" s="263" t="s">
        <v>405</v>
      </c>
      <c r="E196" s="263">
        <v>9999</v>
      </c>
      <c r="F196" s="263">
        <v>0</v>
      </c>
      <c r="G196" s="4"/>
    </row>
    <row r="197" spans="1:7">
      <c r="A197" s="263" t="s">
        <v>2016</v>
      </c>
      <c r="B197" s="263" t="s">
        <v>405</v>
      </c>
      <c r="C197" s="263" t="s">
        <v>405</v>
      </c>
      <c r="D197" s="263" t="s">
        <v>405</v>
      </c>
      <c r="E197" s="263">
        <v>9999</v>
      </c>
      <c r="F197" s="263">
        <v>0</v>
      </c>
      <c r="G197" s="4"/>
    </row>
    <row r="198" spans="1:7">
      <c r="A198" s="263" t="s">
        <v>2016</v>
      </c>
      <c r="B198" s="263" t="s">
        <v>405</v>
      </c>
      <c r="C198" s="263" t="s">
        <v>405</v>
      </c>
      <c r="D198" s="263" t="s">
        <v>405</v>
      </c>
      <c r="E198" s="263">
        <v>9999</v>
      </c>
      <c r="F198" s="263">
        <v>0</v>
      </c>
      <c r="G198" s="4"/>
    </row>
    <row r="199" spans="1:7">
      <c r="A199" s="263" t="s">
        <v>2016</v>
      </c>
      <c r="B199" s="263" t="s">
        <v>405</v>
      </c>
      <c r="C199" s="263" t="s">
        <v>405</v>
      </c>
      <c r="D199" s="263" t="s">
        <v>405</v>
      </c>
      <c r="E199" s="263">
        <v>9999</v>
      </c>
      <c r="F199" s="263">
        <v>0</v>
      </c>
      <c r="G199" s="4"/>
    </row>
    <row r="200" spans="1:7">
      <c r="A200" s="263" t="s">
        <v>2016</v>
      </c>
      <c r="B200" s="263" t="s">
        <v>405</v>
      </c>
      <c r="C200" s="263" t="s">
        <v>405</v>
      </c>
      <c r="D200" s="263" t="s">
        <v>405</v>
      </c>
      <c r="E200" s="263">
        <v>9999</v>
      </c>
      <c r="F200" s="263">
        <v>0</v>
      </c>
      <c r="G200" s="4"/>
    </row>
    <row r="201" spans="1:7">
      <c r="A201" s="263" t="s">
        <v>2016</v>
      </c>
      <c r="B201" s="263" t="s">
        <v>405</v>
      </c>
      <c r="C201" s="263" t="s">
        <v>405</v>
      </c>
      <c r="D201" s="263" t="s">
        <v>405</v>
      </c>
      <c r="E201" s="263">
        <v>9999</v>
      </c>
      <c r="F201" s="263">
        <v>0</v>
      </c>
      <c r="G201" s="4"/>
    </row>
    <row r="202" spans="1:7">
      <c r="A202" s="263" t="s">
        <v>2016</v>
      </c>
      <c r="B202" s="263" t="s">
        <v>405</v>
      </c>
      <c r="C202" s="263" t="s">
        <v>405</v>
      </c>
      <c r="D202" s="263" t="s">
        <v>405</v>
      </c>
      <c r="E202" s="263">
        <v>9999</v>
      </c>
      <c r="F202" s="263">
        <v>0</v>
      </c>
      <c r="G202" s="4"/>
    </row>
    <row r="203" spans="1:7">
      <c r="A203" s="263" t="s">
        <v>2016</v>
      </c>
      <c r="B203" s="263" t="s">
        <v>405</v>
      </c>
      <c r="C203" s="263" t="s">
        <v>405</v>
      </c>
      <c r="D203" s="263" t="s">
        <v>405</v>
      </c>
      <c r="E203" s="263">
        <v>9999</v>
      </c>
      <c r="F203" s="263">
        <v>0</v>
      </c>
      <c r="G203" s="4"/>
    </row>
    <row r="204" spans="1:7">
      <c r="A204" s="263" t="s">
        <v>2016</v>
      </c>
      <c r="B204" s="263" t="s">
        <v>405</v>
      </c>
      <c r="C204" s="263" t="s">
        <v>405</v>
      </c>
      <c r="D204" s="263" t="s">
        <v>405</v>
      </c>
      <c r="E204" s="263">
        <v>9999</v>
      </c>
      <c r="F204" s="263">
        <v>0</v>
      </c>
      <c r="G204" s="4"/>
    </row>
    <row r="205" spans="1:7">
      <c r="A205" s="263" t="s">
        <v>2016</v>
      </c>
      <c r="B205" s="263" t="s">
        <v>405</v>
      </c>
      <c r="C205" s="263" t="s">
        <v>405</v>
      </c>
      <c r="D205" s="263" t="s">
        <v>405</v>
      </c>
      <c r="E205" s="263">
        <v>9999</v>
      </c>
      <c r="F205" s="263">
        <v>0</v>
      </c>
      <c r="G205" s="4"/>
    </row>
    <row r="206" spans="1:7">
      <c r="A206" s="263" t="s">
        <v>2016</v>
      </c>
      <c r="B206" s="263" t="s">
        <v>405</v>
      </c>
      <c r="C206" s="263" t="s">
        <v>405</v>
      </c>
      <c r="D206" s="263" t="s">
        <v>405</v>
      </c>
      <c r="E206" s="263">
        <v>9999</v>
      </c>
      <c r="F206" s="263">
        <v>0</v>
      </c>
      <c r="G206" s="4"/>
    </row>
    <row r="207" spans="1:7">
      <c r="A207" s="263" t="s">
        <v>2016</v>
      </c>
      <c r="B207" s="263" t="s">
        <v>405</v>
      </c>
      <c r="C207" s="263" t="s">
        <v>405</v>
      </c>
      <c r="D207" s="263" t="s">
        <v>405</v>
      </c>
      <c r="E207" s="263">
        <v>9999</v>
      </c>
      <c r="F207" s="263">
        <v>0</v>
      </c>
      <c r="G207" s="4"/>
    </row>
    <row r="208" spans="1:7">
      <c r="A208" s="263" t="s">
        <v>2016</v>
      </c>
      <c r="B208" s="263" t="s">
        <v>405</v>
      </c>
      <c r="C208" s="263" t="s">
        <v>405</v>
      </c>
      <c r="D208" s="263" t="s">
        <v>405</v>
      </c>
      <c r="E208" s="263">
        <v>9999</v>
      </c>
      <c r="F208" s="263">
        <v>0</v>
      </c>
      <c r="G208" s="4"/>
    </row>
    <row r="209" spans="1:7">
      <c r="A209" s="263" t="s">
        <v>2016</v>
      </c>
      <c r="B209" s="263" t="s">
        <v>405</v>
      </c>
      <c r="C209" s="263" t="s">
        <v>405</v>
      </c>
      <c r="D209" s="263" t="s">
        <v>405</v>
      </c>
      <c r="E209" s="263">
        <v>9999</v>
      </c>
      <c r="F209" s="263">
        <v>0</v>
      </c>
      <c r="G209" s="4"/>
    </row>
    <row r="210" spans="1:7">
      <c r="A210" s="263" t="s">
        <v>2016</v>
      </c>
      <c r="B210" s="263" t="s">
        <v>405</v>
      </c>
      <c r="C210" s="263" t="s">
        <v>405</v>
      </c>
      <c r="D210" s="263" t="s">
        <v>405</v>
      </c>
      <c r="E210" s="263">
        <v>9999</v>
      </c>
      <c r="F210" s="263">
        <v>0</v>
      </c>
      <c r="G210" s="4"/>
    </row>
    <row r="211" spans="1:7">
      <c r="A211" s="263" t="s">
        <v>2016</v>
      </c>
      <c r="B211" s="263" t="s">
        <v>405</v>
      </c>
      <c r="C211" s="263" t="s">
        <v>405</v>
      </c>
      <c r="D211" s="263" t="s">
        <v>405</v>
      </c>
      <c r="E211" s="263">
        <v>9999</v>
      </c>
      <c r="F211" s="263">
        <v>0</v>
      </c>
      <c r="G211" s="4"/>
    </row>
    <row r="212" spans="1:7">
      <c r="A212" s="263" t="s">
        <v>2016</v>
      </c>
      <c r="B212" s="263" t="s">
        <v>405</v>
      </c>
      <c r="C212" s="263" t="s">
        <v>405</v>
      </c>
      <c r="D212" s="263" t="s">
        <v>405</v>
      </c>
      <c r="E212" s="263">
        <v>9999</v>
      </c>
      <c r="F212" s="263">
        <v>0</v>
      </c>
      <c r="G212" s="4"/>
    </row>
    <row r="213" spans="1:7">
      <c r="A213" s="263" t="s">
        <v>2016</v>
      </c>
      <c r="B213" s="263" t="s">
        <v>405</v>
      </c>
      <c r="C213" s="263" t="s">
        <v>405</v>
      </c>
      <c r="D213" s="263" t="s">
        <v>405</v>
      </c>
      <c r="E213" s="263">
        <v>9999</v>
      </c>
      <c r="F213" s="263">
        <v>0</v>
      </c>
      <c r="G213" s="4"/>
    </row>
    <row r="214" spans="1:7">
      <c r="A214" s="263" t="s">
        <v>2016</v>
      </c>
      <c r="B214" s="263" t="s">
        <v>405</v>
      </c>
      <c r="C214" s="263" t="s">
        <v>405</v>
      </c>
      <c r="D214" s="263" t="s">
        <v>405</v>
      </c>
      <c r="E214" s="263">
        <v>9999</v>
      </c>
      <c r="F214" s="263">
        <v>0</v>
      </c>
      <c r="G214" s="4"/>
    </row>
    <row r="215" spans="1:7">
      <c r="A215" s="263" t="s">
        <v>2016</v>
      </c>
      <c r="B215" s="263" t="s">
        <v>405</v>
      </c>
      <c r="C215" s="263" t="s">
        <v>405</v>
      </c>
      <c r="D215" s="263" t="s">
        <v>405</v>
      </c>
      <c r="E215" s="263">
        <v>9999</v>
      </c>
      <c r="F215" s="263">
        <v>0</v>
      </c>
      <c r="G215" s="4"/>
    </row>
    <row r="216" spans="1:7">
      <c r="A216" s="263" t="s">
        <v>2016</v>
      </c>
      <c r="B216" s="263" t="s">
        <v>405</v>
      </c>
      <c r="C216" s="263" t="s">
        <v>405</v>
      </c>
      <c r="D216" s="263" t="s">
        <v>405</v>
      </c>
      <c r="E216" s="263">
        <v>9999</v>
      </c>
      <c r="F216" s="263">
        <v>0</v>
      </c>
      <c r="G216" s="4"/>
    </row>
    <row r="217" spans="1:7">
      <c r="A217" s="263" t="s">
        <v>2016</v>
      </c>
      <c r="B217" s="263" t="s">
        <v>405</v>
      </c>
      <c r="C217" s="263" t="s">
        <v>405</v>
      </c>
      <c r="D217" s="263" t="s">
        <v>405</v>
      </c>
      <c r="E217" s="263">
        <v>9999</v>
      </c>
      <c r="F217" s="263">
        <v>0</v>
      </c>
      <c r="G217" s="4"/>
    </row>
    <row r="218" spans="1:7">
      <c r="A218" s="263" t="s">
        <v>2016</v>
      </c>
      <c r="B218" s="263" t="s">
        <v>405</v>
      </c>
      <c r="C218" s="263" t="s">
        <v>405</v>
      </c>
      <c r="D218" s="263" t="s">
        <v>405</v>
      </c>
      <c r="E218" s="263">
        <v>9999</v>
      </c>
      <c r="F218" s="263">
        <v>0</v>
      </c>
      <c r="G218" s="4"/>
    </row>
    <row r="219" spans="1:7">
      <c r="A219" s="263" t="s">
        <v>2016</v>
      </c>
      <c r="B219" s="263" t="s">
        <v>405</v>
      </c>
      <c r="C219" s="263" t="s">
        <v>405</v>
      </c>
      <c r="D219" s="263" t="s">
        <v>405</v>
      </c>
      <c r="E219" s="263">
        <v>9999</v>
      </c>
      <c r="F219" s="263">
        <v>0</v>
      </c>
      <c r="G219" s="4"/>
    </row>
    <row r="220" spans="1:7">
      <c r="A220" s="263" t="s">
        <v>2016</v>
      </c>
      <c r="B220" s="263" t="s">
        <v>405</v>
      </c>
      <c r="C220" s="263" t="s">
        <v>405</v>
      </c>
      <c r="D220" s="263" t="s">
        <v>405</v>
      </c>
      <c r="E220" s="263">
        <v>9999</v>
      </c>
      <c r="F220" s="263">
        <v>0</v>
      </c>
      <c r="G220" s="4"/>
    </row>
    <row r="221" spans="1:7">
      <c r="A221" s="263" t="s">
        <v>2016</v>
      </c>
      <c r="B221" s="263" t="s">
        <v>405</v>
      </c>
      <c r="C221" s="263" t="s">
        <v>405</v>
      </c>
      <c r="D221" s="263" t="s">
        <v>405</v>
      </c>
      <c r="E221" s="263">
        <v>9999</v>
      </c>
      <c r="F221" s="263">
        <v>0</v>
      </c>
      <c r="G221" s="4"/>
    </row>
    <row r="222" spans="1:7">
      <c r="A222" s="263" t="s">
        <v>2016</v>
      </c>
      <c r="B222" s="263" t="s">
        <v>405</v>
      </c>
      <c r="C222" s="263" t="s">
        <v>405</v>
      </c>
      <c r="D222" s="263" t="s">
        <v>405</v>
      </c>
      <c r="E222" s="263">
        <v>9999</v>
      </c>
      <c r="F222" s="263">
        <v>0</v>
      </c>
      <c r="G222" s="4"/>
    </row>
    <row r="223" spans="1:7">
      <c r="A223" s="263" t="s">
        <v>2016</v>
      </c>
      <c r="B223" s="263" t="s">
        <v>405</v>
      </c>
      <c r="C223" s="263" t="s">
        <v>405</v>
      </c>
      <c r="D223" s="263" t="s">
        <v>405</v>
      </c>
      <c r="E223" s="263">
        <v>9999</v>
      </c>
      <c r="F223" s="263">
        <v>0</v>
      </c>
      <c r="G223" s="4"/>
    </row>
    <row r="224" spans="1:7">
      <c r="A224" s="263" t="s">
        <v>2016</v>
      </c>
      <c r="B224" s="263" t="s">
        <v>405</v>
      </c>
      <c r="C224" s="263" t="s">
        <v>405</v>
      </c>
      <c r="D224" s="263" t="s">
        <v>405</v>
      </c>
      <c r="E224" s="263">
        <v>9999</v>
      </c>
      <c r="F224" s="263">
        <v>0</v>
      </c>
      <c r="G224" s="4"/>
    </row>
    <row r="225" spans="1:7">
      <c r="A225" s="263" t="s">
        <v>2016</v>
      </c>
      <c r="B225" s="263" t="s">
        <v>405</v>
      </c>
      <c r="C225" s="263" t="s">
        <v>405</v>
      </c>
      <c r="D225" s="263" t="s">
        <v>405</v>
      </c>
      <c r="E225" s="263">
        <v>9999</v>
      </c>
      <c r="F225" s="263">
        <v>0</v>
      </c>
      <c r="G225" s="4"/>
    </row>
    <row r="226" spans="1:7">
      <c r="A226" s="263" t="s">
        <v>2016</v>
      </c>
      <c r="B226" s="263" t="s">
        <v>405</v>
      </c>
      <c r="C226" s="263" t="s">
        <v>405</v>
      </c>
      <c r="D226" s="263" t="s">
        <v>405</v>
      </c>
      <c r="E226" s="263">
        <v>9999</v>
      </c>
      <c r="F226" s="263">
        <v>0</v>
      </c>
      <c r="G226" s="4"/>
    </row>
    <row r="227" spans="1:7">
      <c r="A227" s="263" t="s">
        <v>2016</v>
      </c>
      <c r="B227" s="263" t="s">
        <v>405</v>
      </c>
      <c r="C227" s="263" t="s">
        <v>405</v>
      </c>
      <c r="D227" s="263" t="s">
        <v>405</v>
      </c>
      <c r="E227" s="263">
        <v>9999</v>
      </c>
      <c r="F227" s="263">
        <v>0</v>
      </c>
      <c r="G227" s="4"/>
    </row>
    <row r="228" spans="1:7">
      <c r="A228" s="263" t="s">
        <v>2016</v>
      </c>
      <c r="B228" s="263" t="s">
        <v>405</v>
      </c>
      <c r="C228" s="263" t="s">
        <v>405</v>
      </c>
      <c r="D228" s="263" t="s">
        <v>405</v>
      </c>
      <c r="E228" s="263">
        <v>9999</v>
      </c>
      <c r="F228" s="263">
        <v>0</v>
      </c>
      <c r="G228" s="4"/>
    </row>
    <row r="229" spans="1:7">
      <c r="A229" s="263" t="s">
        <v>2016</v>
      </c>
      <c r="B229" s="263" t="s">
        <v>405</v>
      </c>
      <c r="C229" s="263" t="s">
        <v>405</v>
      </c>
      <c r="D229" s="263" t="s">
        <v>405</v>
      </c>
      <c r="E229" s="263">
        <v>9999</v>
      </c>
      <c r="F229" s="263">
        <v>0</v>
      </c>
      <c r="G229" s="4"/>
    </row>
    <row r="230" spans="1:7">
      <c r="A230" s="263" t="s">
        <v>2016</v>
      </c>
      <c r="B230" s="263" t="s">
        <v>405</v>
      </c>
      <c r="C230" s="263" t="s">
        <v>405</v>
      </c>
      <c r="D230" s="263" t="s">
        <v>405</v>
      </c>
      <c r="E230" s="263">
        <v>9999</v>
      </c>
      <c r="F230" s="263">
        <v>0</v>
      </c>
      <c r="G230" s="4"/>
    </row>
    <row r="231" spans="1:7">
      <c r="A231" s="263" t="s">
        <v>2016</v>
      </c>
      <c r="B231" s="263" t="s">
        <v>405</v>
      </c>
      <c r="C231" s="263" t="s">
        <v>405</v>
      </c>
      <c r="D231" s="263" t="s">
        <v>405</v>
      </c>
      <c r="E231" s="263">
        <v>9999</v>
      </c>
      <c r="F231" s="263">
        <v>0</v>
      </c>
      <c r="G231" s="4"/>
    </row>
    <row r="232" spans="1:7">
      <c r="A232" s="263" t="s">
        <v>2016</v>
      </c>
      <c r="B232" s="263" t="s">
        <v>405</v>
      </c>
      <c r="C232" s="263" t="s">
        <v>405</v>
      </c>
      <c r="D232" s="263" t="s">
        <v>405</v>
      </c>
      <c r="E232" s="263">
        <v>9999</v>
      </c>
      <c r="F232" s="263">
        <v>0</v>
      </c>
      <c r="G232" s="4"/>
    </row>
    <row r="233" spans="1:7">
      <c r="A233" s="263" t="s">
        <v>2016</v>
      </c>
      <c r="B233" s="263" t="s">
        <v>405</v>
      </c>
      <c r="C233" s="263" t="s">
        <v>405</v>
      </c>
      <c r="D233" s="263" t="s">
        <v>405</v>
      </c>
      <c r="E233" s="263">
        <v>9999</v>
      </c>
      <c r="F233" s="263">
        <v>0</v>
      </c>
      <c r="G233" s="4"/>
    </row>
    <row r="234" spans="1:7">
      <c r="A234" s="263" t="s">
        <v>2016</v>
      </c>
      <c r="B234" s="263" t="s">
        <v>405</v>
      </c>
      <c r="C234" s="263" t="s">
        <v>405</v>
      </c>
      <c r="D234" s="263" t="s">
        <v>405</v>
      </c>
      <c r="E234" s="263">
        <v>9999</v>
      </c>
      <c r="F234" s="263">
        <v>0</v>
      </c>
      <c r="G234" s="4"/>
    </row>
    <row r="235" spans="1:7">
      <c r="A235" s="263" t="s">
        <v>2016</v>
      </c>
      <c r="B235" s="263" t="s">
        <v>405</v>
      </c>
      <c r="C235" s="263" t="s">
        <v>405</v>
      </c>
      <c r="D235" s="263" t="s">
        <v>405</v>
      </c>
      <c r="E235" s="263">
        <v>9999</v>
      </c>
      <c r="F235" s="263">
        <v>0</v>
      </c>
      <c r="G235" s="4"/>
    </row>
    <row r="236" spans="1:7">
      <c r="A236" s="263" t="s">
        <v>2016</v>
      </c>
      <c r="B236" s="263" t="s">
        <v>405</v>
      </c>
      <c r="C236" s="263" t="s">
        <v>405</v>
      </c>
      <c r="D236" s="263" t="s">
        <v>405</v>
      </c>
      <c r="E236" s="263">
        <v>9999</v>
      </c>
      <c r="F236" s="263">
        <v>0</v>
      </c>
      <c r="G236" s="4"/>
    </row>
    <row r="237" spans="1:7">
      <c r="A237" s="263" t="s">
        <v>2016</v>
      </c>
      <c r="B237" s="263" t="s">
        <v>405</v>
      </c>
      <c r="C237" s="263" t="s">
        <v>405</v>
      </c>
      <c r="D237" s="263" t="s">
        <v>405</v>
      </c>
      <c r="E237" s="263">
        <v>9999</v>
      </c>
      <c r="F237" s="263">
        <v>0</v>
      </c>
      <c r="G237" s="4"/>
    </row>
    <row r="238" spans="1:7">
      <c r="A238" s="263" t="s">
        <v>2016</v>
      </c>
      <c r="B238" s="263" t="s">
        <v>405</v>
      </c>
      <c r="C238" s="263" t="s">
        <v>405</v>
      </c>
      <c r="D238" s="263" t="s">
        <v>405</v>
      </c>
      <c r="E238" s="263">
        <v>9999</v>
      </c>
      <c r="F238" s="263">
        <v>0</v>
      </c>
      <c r="G238" s="4"/>
    </row>
    <row r="239" spans="1:7">
      <c r="A239" s="263" t="s">
        <v>2016</v>
      </c>
      <c r="B239" s="263" t="s">
        <v>405</v>
      </c>
      <c r="C239" s="263" t="s">
        <v>405</v>
      </c>
      <c r="D239" s="263" t="s">
        <v>405</v>
      </c>
      <c r="E239" s="263">
        <v>9999</v>
      </c>
      <c r="F239" s="263">
        <v>0</v>
      </c>
      <c r="G239" s="4"/>
    </row>
    <row r="240" spans="1:7">
      <c r="A240" s="263" t="s">
        <v>2016</v>
      </c>
      <c r="B240" s="263" t="s">
        <v>405</v>
      </c>
      <c r="C240" s="263" t="s">
        <v>405</v>
      </c>
      <c r="D240" s="263" t="s">
        <v>405</v>
      </c>
      <c r="E240" s="263">
        <v>9999</v>
      </c>
      <c r="F240" s="263">
        <v>0</v>
      </c>
      <c r="G240" s="4"/>
    </row>
    <row r="241" spans="1:7">
      <c r="A241" s="263" t="s">
        <v>2016</v>
      </c>
      <c r="B241" s="263" t="s">
        <v>405</v>
      </c>
      <c r="C241" s="263" t="s">
        <v>405</v>
      </c>
      <c r="D241" s="263" t="s">
        <v>405</v>
      </c>
      <c r="E241" s="263">
        <v>9999</v>
      </c>
      <c r="F241" s="263">
        <v>0</v>
      </c>
      <c r="G241" s="4"/>
    </row>
    <row r="242" spans="1:7">
      <c r="A242" s="263" t="s">
        <v>2016</v>
      </c>
      <c r="B242" s="263" t="s">
        <v>405</v>
      </c>
      <c r="C242" s="263" t="s">
        <v>405</v>
      </c>
      <c r="D242" s="263" t="s">
        <v>405</v>
      </c>
      <c r="E242" s="263">
        <v>9999</v>
      </c>
      <c r="F242" s="263">
        <v>0</v>
      </c>
      <c r="G242" s="4"/>
    </row>
    <row r="243" spans="1:7">
      <c r="A243" s="263" t="s">
        <v>2016</v>
      </c>
      <c r="B243" s="263" t="s">
        <v>405</v>
      </c>
      <c r="C243" s="263" t="s">
        <v>405</v>
      </c>
      <c r="D243" s="263" t="s">
        <v>405</v>
      </c>
      <c r="E243" s="263">
        <v>9999</v>
      </c>
      <c r="F243" s="263">
        <v>0</v>
      </c>
      <c r="G243" s="4"/>
    </row>
    <row r="244" spans="1:7">
      <c r="A244" s="263" t="s">
        <v>2016</v>
      </c>
      <c r="B244" s="263" t="s">
        <v>405</v>
      </c>
      <c r="C244" s="263" t="s">
        <v>405</v>
      </c>
      <c r="D244" s="263" t="s">
        <v>405</v>
      </c>
      <c r="E244" s="263">
        <v>9999</v>
      </c>
      <c r="F244" s="263">
        <v>0</v>
      </c>
      <c r="G244" s="4"/>
    </row>
    <row r="245" spans="1:7">
      <c r="A245" s="263" t="s">
        <v>2016</v>
      </c>
      <c r="B245" s="263" t="s">
        <v>405</v>
      </c>
      <c r="C245" s="263" t="s">
        <v>405</v>
      </c>
      <c r="D245" s="263" t="s">
        <v>405</v>
      </c>
      <c r="E245" s="263">
        <v>9999</v>
      </c>
      <c r="F245" s="263">
        <v>0</v>
      </c>
      <c r="G245" s="4"/>
    </row>
    <row r="246" spans="1:7">
      <c r="A246" s="263" t="s">
        <v>2016</v>
      </c>
      <c r="B246" s="263" t="s">
        <v>405</v>
      </c>
      <c r="C246" s="263" t="s">
        <v>405</v>
      </c>
      <c r="D246" s="263" t="s">
        <v>405</v>
      </c>
      <c r="E246" s="263">
        <v>9999</v>
      </c>
      <c r="F246" s="263">
        <v>0</v>
      </c>
      <c r="G246" s="4"/>
    </row>
    <row r="247" spans="1:7">
      <c r="A247" s="263" t="s">
        <v>2016</v>
      </c>
      <c r="B247" s="263" t="s">
        <v>405</v>
      </c>
      <c r="C247" s="263" t="s">
        <v>405</v>
      </c>
      <c r="D247" s="263" t="s">
        <v>405</v>
      </c>
      <c r="E247" s="263">
        <v>9999</v>
      </c>
      <c r="F247" s="263">
        <v>0</v>
      </c>
      <c r="G247" s="4"/>
    </row>
    <row r="248" spans="1:7">
      <c r="A248" s="263" t="s">
        <v>2016</v>
      </c>
      <c r="B248" s="263" t="s">
        <v>405</v>
      </c>
      <c r="C248" s="263" t="s">
        <v>405</v>
      </c>
      <c r="D248" s="263" t="s">
        <v>405</v>
      </c>
      <c r="E248" s="263">
        <v>9999</v>
      </c>
      <c r="F248" s="263">
        <v>0</v>
      </c>
      <c r="G248" s="4"/>
    </row>
    <row r="249" spans="1:7">
      <c r="A249" s="263" t="s">
        <v>2016</v>
      </c>
      <c r="B249" s="263" t="s">
        <v>405</v>
      </c>
      <c r="C249" s="263" t="s">
        <v>405</v>
      </c>
      <c r="D249" s="263" t="s">
        <v>405</v>
      </c>
      <c r="E249" s="263">
        <v>9999</v>
      </c>
      <c r="F249" s="263">
        <v>0</v>
      </c>
      <c r="G249" s="4"/>
    </row>
    <row r="250" spans="1:7">
      <c r="A250" s="263" t="s">
        <v>2016</v>
      </c>
      <c r="B250" s="263" t="s">
        <v>405</v>
      </c>
      <c r="C250" s="263" t="s">
        <v>405</v>
      </c>
      <c r="D250" s="263" t="s">
        <v>405</v>
      </c>
      <c r="E250" s="263">
        <v>9999</v>
      </c>
      <c r="F250" s="263">
        <v>0</v>
      </c>
      <c r="G250" s="4"/>
    </row>
    <row r="251" spans="1:7">
      <c r="A251" s="263" t="s">
        <v>2016</v>
      </c>
      <c r="B251" s="263" t="s">
        <v>405</v>
      </c>
      <c r="C251" s="263" t="s">
        <v>405</v>
      </c>
      <c r="D251" s="263" t="s">
        <v>405</v>
      </c>
      <c r="E251" s="263">
        <v>9999</v>
      </c>
      <c r="F251" s="263">
        <v>0</v>
      </c>
      <c r="G251" s="4"/>
    </row>
    <row r="252" spans="1:7">
      <c r="A252" s="263" t="s">
        <v>2016</v>
      </c>
      <c r="B252" s="263" t="s">
        <v>405</v>
      </c>
      <c r="C252" s="263" t="s">
        <v>405</v>
      </c>
      <c r="D252" s="263" t="s">
        <v>405</v>
      </c>
      <c r="E252" s="263">
        <v>9999</v>
      </c>
      <c r="F252" s="263">
        <v>0</v>
      </c>
      <c r="G252" s="4"/>
    </row>
    <row r="253" spans="1:7">
      <c r="A253" s="263" t="s">
        <v>2016</v>
      </c>
      <c r="B253" s="263" t="s">
        <v>405</v>
      </c>
      <c r="C253" s="263" t="s">
        <v>405</v>
      </c>
      <c r="D253" s="263" t="s">
        <v>405</v>
      </c>
      <c r="E253" s="263">
        <v>9999</v>
      </c>
      <c r="F253" s="263">
        <v>0</v>
      </c>
      <c r="G253" s="4"/>
    </row>
    <row r="254" spans="1:7">
      <c r="A254" s="263" t="s">
        <v>2016</v>
      </c>
      <c r="B254" s="263" t="s">
        <v>405</v>
      </c>
      <c r="C254" s="263" t="s">
        <v>405</v>
      </c>
      <c r="D254" s="263" t="s">
        <v>405</v>
      </c>
      <c r="E254" s="263">
        <v>9999</v>
      </c>
      <c r="F254" s="263">
        <v>0</v>
      </c>
      <c r="G254" s="4"/>
    </row>
    <row r="255" spans="1:7">
      <c r="A255" s="263" t="s">
        <v>2016</v>
      </c>
      <c r="B255" s="263" t="s">
        <v>405</v>
      </c>
      <c r="C255" s="263" t="s">
        <v>405</v>
      </c>
      <c r="D255" s="263" t="s">
        <v>405</v>
      </c>
      <c r="E255" s="263">
        <v>9999</v>
      </c>
      <c r="F255" s="263">
        <v>0</v>
      </c>
      <c r="G255" s="4"/>
    </row>
    <row r="256" spans="1:7">
      <c r="A256" s="263" t="s">
        <v>2016</v>
      </c>
      <c r="B256" s="263" t="s">
        <v>405</v>
      </c>
      <c r="C256" s="263" t="s">
        <v>405</v>
      </c>
      <c r="D256" s="263" t="s">
        <v>405</v>
      </c>
      <c r="E256" s="263">
        <v>9999</v>
      </c>
      <c r="F256" s="263">
        <v>0</v>
      </c>
      <c r="G256" s="4"/>
    </row>
    <row r="257" spans="1:7">
      <c r="A257" s="263" t="s">
        <v>2016</v>
      </c>
      <c r="B257" s="263" t="s">
        <v>405</v>
      </c>
      <c r="C257" s="263" t="s">
        <v>405</v>
      </c>
      <c r="D257" s="263" t="s">
        <v>405</v>
      </c>
      <c r="E257" s="263">
        <v>9999</v>
      </c>
      <c r="F257" s="263">
        <v>0</v>
      </c>
      <c r="G257" s="4"/>
    </row>
    <row r="258" spans="1:7">
      <c r="A258" s="263" t="s">
        <v>2016</v>
      </c>
      <c r="B258" s="263" t="s">
        <v>405</v>
      </c>
      <c r="C258" s="263" t="s">
        <v>405</v>
      </c>
      <c r="D258" s="263" t="s">
        <v>405</v>
      </c>
      <c r="E258" s="263">
        <v>9999</v>
      </c>
      <c r="F258" s="263">
        <v>0</v>
      </c>
      <c r="G258" s="4"/>
    </row>
    <row r="259" spans="1:7">
      <c r="A259" s="263" t="s">
        <v>2016</v>
      </c>
      <c r="B259" s="263" t="s">
        <v>405</v>
      </c>
      <c r="C259" s="263" t="s">
        <v>405</v>
      </c>
      <c r="D259" s="263" t="s">
        <v>405</v>
      </c>
      <c r="E259" s="263">
        <v>9999</v>
      </c>
      <c r="F259" s="263">
        <v>0</v>
      </c>
      <c r="G259" s="4"/>
    </row>
    <row r="260" spans="1:7">
      <c r="A260" s="263" t="s">
        <v>2016</v>
      </c>
      <c r="B260" s="263" t="s">
        <v>405</v>
      </c>
      <c r="C260" s="263" t="s">
        <v>405</v>
      </c>
      <c r="D260" s="263" t="s">
        <v>405</v>
      </c>
      <c r="E260" s="263">
        <v>9999</v>
      </c>
      <c r="F260" s="263">
        <v>0</v>
      </c>
      <c r="G260" s="4"/>
    </row>
    <row r="261" spans="1:7">
      <c r="A261" s="264" t="s">
        <v>2016</v>
      </c>
      <c r="B261" s="264" t="s">
        <v>405</v>
      </c>
      <c r="C261" s="264" t="s">
        <v>405</v>
      </c>
      <c r="D261" s="264" t="s">
        <v>405</v>
      </c>
      <c r="E261" s="264">
        <v>9999</v>
      </c>
      <c r="F261" s="264">
        <v>0</v>
      </c>
      <c r="G261" s="4"/>
    </row>
    <row r="262" spans="1:7">
      <c r="A262" s="264" t="s">
        <v>2016</v>
      </c>
      <c r="B262" s="264" t="s">
        <v>405</v>
      </c>
      <c r="C262" s="264" t="s">
        <v>405</v>
      </c>
      <c r="D262" s="264" t="s">
        <v>405</v>
      </c>
      <c r="E262" s="264">
        <v>9999</v>
      </c>
      <c r="F262" s="264">
        <v>0</v>
      </c>
      <c r="G262" s="4"/>
    </row>
    <row r="263" spans="1:7">
      <c r="A263" s="264" t="s">
        <v>2016</v>
      </c>
      <c r="B263" s="264" t="s">
        <v>405</v>
      </c>
      <c r="C263" s="264" t="s">
        <v>405</v>
      </c>
      <c r="D263" s="264" t="s">
        <v>405</v>
      </c>
      <c r="E263" s="264">
        <v>9999</v>
      </c>
      <c r="F263" s="264">
        <v>0</v>
      </c>
      <c r="G263" s="4"/>
    </row>
    <row r="264" spans="1:7">
      <c r="A264" s="264" t="s">
        <v>2016</v>
      </c>
      <c r="B264" s="264" t="s">
        <v>405</v>
      </c>
      <c r="C264" s="264" t="s">
        <v>405</v>
      </c>
      <c r="D264" s="264" t="s">
        <v>405</v>
      </c>
      <c r="E264" s="264">
        <v>9999</v>
      </c>
      <c r="F264" s="264">
        <v>0</v>
      </c>
      <c r="G264" s="4"/>
    </row>
    <row r="265" spans="1:7">
      <c r="A265" s="264" t="s">
        <v>2016</v>
      </c>
      <c r="B265" s="264" t="s">
        <v>405</v>
      </c>
      <c r="C265" s="264" t="s">
        <v>405</v>
      </c>
      <c r="D265" s="264" t="s">
        <v>405</v>
      </c>
      <c r="E265" s="264">
        <v>9999</v>
      </c>
      <c r="F265" s="264">
        <v>0</v>
      </c>
      <c r="G265" s="4"/>
    </row>
    <row r="266" spans="1:7">
      <c r="A266" s="264" t="s">
        <v>2016</v>
      </c>
      <c r="B266" s="264" t="s">
        <v>405</v>
      </c>
      <c r="C266" s="264" t="s">
        <v>405</v>
      </c>
      <c r="D266" s="264" t="s">
        <v>405</v>
      </c>
      <c r="E266" s="264">
        <v>9999</v>
      </c>
      <c r="F266" s="264">
        <v>0</v>
      </c>
      <c r="G266" s="4"/>
    </row>
    <row r="267" spans="1:7">
      <c r="A267" s="264" t="s">
        <v>2016</v>
      </c>
      <c r="B267" s="264" t="s">
        <v>405</v>
      </c>
      <c r="C267" s="264" t="s">
        <v>405</v>
      </c>
      <c r="D267" s="264" t="s">
        <v>405</v>
      </c>
      <c r="E267" s="264">
        <v>9999</v>
      </c>
      <c r="F267" s="264">
        <v>0</v>
      </c>
      <c r="G267" s="4"/>
    </row>
    <row r="268" spans="1:7">
      <c r="A268" s="264" t="s">
        <v>2016</v>
      </c>
      <c r="B268" s="264" t="s">
        <v>405</v>
      </c>
      <c r="C268" s="264" t="s">
        <v>405</v>
      </c>
      <c r="D268" s="264" t="s">
        <v>405</v>
      </c>
      <c r="E268" s="264">
        <v>9999</v>
      </c>
      <c r="F268" s="264">
        <v>0</v>
      </c>
      <c r="G268" s="4"/>
    </row>
    <row r="269" spans="1:7">
      <c r="A269" s="264" t="s">
        <v>2016</v>
      </c>
      <c r="B269" s="264" t="s">
        <v>405</v>
      </c>
      <c r="C269" s="264" t="s">
        <v>405</v>
      </c>
      <c r="D269" s="264" t="s">
        <v>405</v>
      </c>
      <c r="E269" s="264">
        <v>9999</v>
      </c>
      <c r="F269" s="264">
        <v>0</v>
      </c>
      <c r="G269" s="4"/>
    </row>
    <row r="270" spans="1:7">
      <c r="A270" s="264" t="s">
        <v>2016</v>
      </c>
      <c r="B270" s="264" t="s">
        <v>405</v>
      </c>
      <c r="C270" s="264" t="s">
        <v>405</v>
      </c>
      <c r="D270" s="264" t="s">
        <v>405</v>
      </c>
      <c r="E270" s="264">
        <v>9999</v>
      </c>
      <c r="F270" s="264">
        <v>0</v>
      </c>
      <c r="G270" s="4"/>
    </row>
    <row r="271" spans="1:7">
      <c r="A271" s="264" t="s">
        <v>2016</v>
      </c>
      <c r="B271" s="264" t="s">
        <v>405</v>
      </c>
      <c r="C271" s="264" t="s">
        <v>405</v>
      </c>
      <c r="D271" s="264" t="s">
        <v>405</v>
      </c>
      <c r="E271" s="264">
        <v>9999</v>
      </c>
      <c r="F271" s="264">
        <v>0</v>
      </c>
      <c r="G271" s="4"/>
    </row>
    <row r="272" spans="1:7">
      <c r="A272" s="264" t="s">
        <v>2016</v>
      </c>
      <c r="B272" s="264" t="s">
        <v>405</v>
      </c>
      <c r="C272" s="264" t="s">
        <v>405</v>
      </c>
      <c r="D272" s="264" t="s">
        <v>405</v>
      </c>
      <c r="E272" s="264">
        <v>9999</v>
      </c>
      <c r="F272" s="264">
        <v>0</v>
      </c>
      <c r="G272" s="4"/>
    </row>
    <row r="273" spans="1:7">
      <c r="A273" s="264" t="s">
        <v>2016</v>
      </c>
      <c r="B273" s="264" t="s">
        <v>405</v>
      </c>
      <c r="C273" s="264" t="s">
        <v>405</v>
      </c>
      <c r="D273" s="264" t="s">
        <v>405</v>
      </c>
      <c r="E273" s="264">
        <v>9999</v>
      </c>
      <c r="F273" s="264">
        <v>0</v>
      </c>
      <c r="G273" s="4"/>
    </row>
    <row r="274" spans="1:7">
      <c r="A274" s="264" t="s">
        <v>2016</v>
      </c>
      <c r="B274" s="264" t="s">
        <v>405</v>
      </c>
      <c r="C274" s="264" t="s">
        <v>405</v>
      </c>
      <c r="D274" s="264" t="s">
        <v>405</v>
      </c>
      <c r="E274" s="264">
        <v>9999</v>
      </c>
      <c r="F274" s="264">
        <v>0</v>
      </c>
      <c r="G274" s="4"/>
    </row>
    <row r="275" spans="1:7">
      <c r="A275" s="264" t="s">
        <v>2016</v>
      </c>
      <c r="B275" s="264" t="s">
        <v>405</v>
      </c>
      <c r="C275" s="264" t="s">
        <v>405</v>
      </c>
      <c r="D275" s="264" t="s">
        <v>405</v>
      </c>
      <c r="E275" s="264">
        <v>9999</v>
      </c>
      <c r="F275" s="264">
        <v>0</v>
      </c>
      <c r="G275" s="4"/>
    </row>
    <row r="276" spans="1:7">
      <c r="A276" s="264" t="s">
        <v>2016</v>
      </c>
      <c r="B276" s="264" t="s">
        <v>405</v>
      </c>
      <c r="C276" s="264" t="s">
        <v>405</v>
      </c>
      <c r="D276" s="264" t="s">
        <v>405</v>
      </c>
      <c r="E276" s="264">
        <v>9999</v>
      </c>
      <c r="F276" s="264">
        <v>0</v>
      </c>
      <c r="G276" s="4"/>
    </row>
    <row r="277" spans="1:7">
      <c r="A277" s="264" t="s">
        <v>2016</v>
      </c>
      <c r="B277" s="264" t="s">
        <v>405</v>
      </c>
      <c r="C277" s="264" t="s">
        <v>405</v>
      </c>
      <c r="D277" s="264" t="s">
        <v>405</v>
      </c>
      <c r="E277" s="264">
        <v>9999</v>
      </c>
      <c r="F277" s="264">
        <v>0</v>
      </c>
      <c r="G277" s="4"/>
    </row>
    <row r="278" spans="1:7">
      <c r="A278" s="264" t="s">
        <v>2016</v>
      </c>
      <c r="B278" s="264" t="s">
        <v>405</v>
      </c>
      <c r="C278" s="264" t="s">
        <v>405</v>
      </c>
      <c r="D278" s="264" t="s">
        <v>405</v>
      </c>
      <c r="E278" s="264">
        <v>9999</v>
      </c>
      <c r="F278" s="264">
        <v>0</v>
      </c>
      <c r="G278" s="4"/>
    </row>
    <row r="279" spans="1:7">
      <c r="A279" s="264" t="s">
        <v>2016</v>
      </c>
      <c r="B279" s="264" t="s">
        <v>405</v>
      </c>
      <c r="C279" s="264" t="s">
        <v>405</v>
      </c>
      <c r="D279" s="264" t="s">
        <v>405</v>
      </c>
      <c r="E279" s="264">
        <v>9999</v>
      </c>
      <c r="F279" s="264">
        <v>0</v>
      </c>
      <c r="G279" s="4"/>
    </row>
    <row r="280" spans="1:7">
      <c r="A280" s="264" t="s">
        <v>2016</v>
      </c>
      <c r="B280" s="264" t="s">
        <v>405</v>
      </c>
      <c r="C280" s="264" t="s">
        <v>405</v>
      </c>
      <c r="D280" s="264" t="s">
        <v>405</v>
      </c>
      <c r="E280" s="264">
        <v>9999</v>
      </c>
      <c r="F280" s="264">
        <v>0</v>
      </c>
      <c r="G280" s="4"/>
    </row>
    <row r="281" spans="1:7">
      <c r="A281" s="264" t="s">
        <v>2016</v>
      </c>
      <c r="B281" s="264" t="s">
        <v>405</v>
      </c>
      <c r="C281" s="264" t="s">
        <v>405</v>
      </c>
      <c r="D281" s="264" t="s">
        <v>405</v>
      </c>
      <c r="E281" s="264">
        <v>9999</v>
      </c>
      <c r="F281" s="264">
        <v>0</v>
      </c>
      <c r="G281" s="4"/>
    </row>
    <row r="282" spans="1:7">
      <c r="A282" s="264" t="s">
        <v>2016</v>
      </c>
      <c r="B282" s="264" t="s">
        <v>405</v>
      </c>
      <c r="C282" s="264" t="s">
        <v>405</v>
      </c>
      <c r="D282" s="264" t="s">
        <v>405</v>
      </c>
      <c r="E282" s="264">
        <v>9999</v>
      </c>
      <c r="F282" s="264">
        <v>0</v>
      </c>
      <c r="G282" s="4"/>
    </row>
    <row r="283" spans="1:7">
      <c r="A283" s="264" t="s">
        <v>2016</v>
      </c>
      <c r="B283" s="264" t="s">
        <v>405</v>
      </c>
      <c r="C283" s="264" t="s">
        <v>405</v>
      </c>
      <c r="D283" s="264" t="s">
        <v>405</v>
      </c>
      <c r="E283" s="264">
        <v>9999</v>
      </c>
      <c r="F283" s="264">
        <v>0</v>
      </c>
      <c r="G283" s="4"/>
    </row>
    <row r="284" spans="1:7">
      <c r="A284" s="264" t="s">
        <v>2016</v>
      </c>
      <c r="B284" s="264" t="s">
        <v>405</v>
      </c>
      <c r="C284" s="264" t="s">
        <v>405</v>
      </c>
      <c r="D284" s="264" t="s">
        <v>405</v>
      </c>
      <c r="E284" s="264">
        <v>9999</v>
      </c>
      <c r="F284" s="264">
        <v>0</v>
      </c>
      <c r="G284" s="4"/>
    </row>
    <row r="285" spans="1:7">
      <c r="A285" s="264" t="s">
        <v>2016</v>
      </c>
      <c r="B285" s="264" t="s">
        <v>405</v>
      </c>
      <c r="C285" s="264" t="s">
        <v>405</v>
      </c>
      <c r="D285" s="264" t="s">
        <v>405</v>
      </c>
      <c r="E285" s="264">
        <v>9999</v>
      </c>
      <c r="F285" s="264">
        <v>0</v>
      </c>
      <c r="G285" s="4"/>
    </row>
    <row r="286" spans="1:7">
      <c r="A286" s="264" t="s">
        <v>2016</v>
      </c>
      <c r="B286" s="264" t="s">
        <v>405</v>
      </c>
      <c r="C286" s="264" t="s">
        <v>405</v>
      </c>
      <c r="D286" s="264" t="s">
        <v>405</v>
      </c>
      <c r="E286" s="264">
        <v>9999</v>
      </c>
      <c r="F286" s="264">
        <v>0</v>
      </c>
      <c r="G286" s="4"/>
    </row>
    <row r="287" spans="1:7">
      <c r="A287" s="264" t="s">
        <v>2016</v>
      </c>
      <c r="B287" s="264" t="s">
        <v>405</v>
      </c>
      <c r="C287" s="264" t="s">
        <v>405</v>
      </c>
      <c r="D287" s="264" t="s">
        <v>405</v>
      </c>
      <c r="E287" s="264">
        <v>9999</v>
      </c>
      <c r="F287" s="264">
        <v>0</v>
      </c>
      <c r="G287" s="4"/>
    </row>
    <row r="288" spans="1:7">
      <c r="A288" s="264" t="s">
        <v>2016</v>
      </c>
      <c r="B288" s="264" t="s">
        <v>405</v>
      </c>
      <c r="C288" s="264" t="s">
        <v>405</v>
      </c>
      <c r="D288" s="264" t="s">
        <v>405</v>
      </c>
      <c r="E288" s="264">
        <v>9999</v>
      </c>
      <c r="F288" s="264">
        <v>0</v>
      </c>
      <c r="G288" s="4"/>
    </row>
    <row r="289" spans="1:7">
      <c r="A289" s="264" t="s">
        <v>2016</v>
      </c>
      <c r="B289" s="264" t="s">
        <v>405</v>
      </c>
      <c r="C289" s="264" t="s">
        <v>405</v>
      </c>
      <c r="D289" s="264" t="s">
        <v>405</v>
      </c>
      <c r="E289" s="264">
        <v>9999</v>
      </c>
      <c r="F289" s="264">
        <v>0</v>
      </c>
      <c r="G289" s="4"/>
    </row>
    <row r="290" spans="1:7">
      <c r="A290" s="264" t="s">
        <v>2016</v>
      </c>
      <c r="B290" s="264" t="s">
        <v>405</v>
      </c>
      <c r="C290" s="264" t="s">
        <v>405</v>
      </c>
      <c r="D290" s="264" t="s">
        <v>405</v>
      </c>
      <c r="E290" s="264">
        <v>9999</v>
      </c>
      <c r="F290" s="264">
        <v>0</v>
      </c>
      <c r="G290" s="4"/>
    </row>
    <row r="291" spans="1:7">
      <c r="A291" s="264" t="s">
        <v>2016</v>
      </c>
      <c r="B291" s="264" t="s">
        <v>405</v>
      </c>
      <c r="C291" s="264" t="s">
        <v>405</v>
      </c>
      <c r="D291" s="264" t="s">
        <v>405</v>
      </c>
      <c r="E291" s="264">
        <v>9999</v>
      </c>
      <c r="F291" s="264">
        <v>0</v>
      </c>
      <c r="G291" s="4"/>
    </row>
    <row r="292" spans="1:7">
      <c r="A292" s="264" t="s">
        <v>2016</v>
      </c>
      <c r="B292" s="264" t="s">
        <v>405</v>
      </c>
      <c r="C292" s="264" t="s">
        <v>405</v>
      </c>
      <c r="D292" s="264" t="s">
        <v>405</v>
      </c>
      <c r="E292" s="264">
        <v>9999</v>
      </c>
      <c r="F292" s="264">
        <v>0</v>
      </c>
      <c r="G292" s="4"/>
    </row>
    <row r="293" spans="1:7">
      <c r="A293" s="264" t="s">
        <v>2016</v>
      </c>
      <c r="B293" s="264" t="s">
        <v>405</v>
      </c>
      <c r="C293" s="264" t="s">
        <v>405</v>
      </c>
      <c r="D293" s="264" t="s">
        <v>405</v>
      </c>
      <c r="E293" s="264">
        <v>9999</v>
      </c>
      <c r="F293" s="264">
        <v>0</v>
      </c>
      <c r="G293" s="4"/>
    </row>
    <row r="294" spans="1:7">
      <c r="A294" s="264" t="s">
        <v>2016</v>
      </c>
      <c r="B294" s="264" t="s">
        <v>405</v>
      </c>
      <c r="C294" s="264" t="s">
        <v>405</v>
      </c>
      <c r="D294" s="264" t="s">
        <v>405</v>
      </c>
      <c r="E294" s="264">
        <v>9999</v>
      </c>
      <c r="F294" s="264">
        <v>0</v>
      </c>
      <c r="G294" s="4"/>
    </row>
    <row r="295" spans="1:7">
      <c r="A295" s="264" t="s">
        <v>2016</v>
      </c>
      <c r="B295" s="264" t="s">
        <v>405</v>
      </c>
      <c r="C295" s="264" t="s">
        <v>405</v>
      </c>
      <c r="D295" s="264" t="s">
        <v>405</v>
      </c>
      <c r="E295" s="264">
        <v>9999</v>
      </c>
      <c r="F295" s="264">
        <v>0</v>
      </c>
      <c r="G295" s="4"/>
    </row>
    <row r="296" spans="1:7">
      <c r="A296" s="264" t="s">
        <v>2016</v>
      </c>
      <c r="B296" s="264" t="s">
        <v>405</v>
      </c>
      <c r="C296" s="264" t="s">
        <v>405</v>
      </c>
      <c r="D296" s="264" t="s">
        <v>405</v>
      </c>
      <c r="E296" s="264">
        <v>9999</v>
      </c>
      <c r="F296" s="264">
        <v>0</v>
      </c>
      <c r="G296" s="4"/>
    </row>
    <row r="297" spans="1:7">
      <c r="A297" s="264" t="s">
        <v>2016</v>
      </c>
      <c r="B297" s="264" t="s">
        <v>405</v>
      </c>
      <c r="C297" s="264" t="s">
        <v>405</v>
      </c>
      <c r="D297" s="264" t="s">
        <v>405</v>
      </c>
      <c r="E297" s="264">
        <v>9999</v>
      </c>
      <c r="F297" s="264">
        <v>0</v>
      </c>
      <c r="G297" s="4"/>
    </row>
    <row r="298" spans="1:7">
      <c r="A298" s="264" t="s">
        <v>2016</v>
      </c>
      <c r="B298" s="264" t="s">
        <v>405</v>
      </c>
      <c r="C298" s="264" t="s">
        <v>405</v>
      </c>
      <c r="D298" s="264" t="s">
        <v>405</v>
      </c>
      <c r="E298" s="264">
        <v>9999</v>
      </c>
      <c r="F298" s="264">
        <v>0</v>
      </c>
      <c r="G298" s="4"/>
    </row>
    <row r="299" spans="1:7">
      <c r="A299" s="264" t="s">
        <v>2016</v>
      </c>
      <c r="B299" s="264" t="s">
        <v>405</v>
      </c>
      <c r="C299" s="264" t="s">
        <v>405</v>
      </c>
      <c r="D299" s="264" t="s">
        <v>405</v>
      </c>
      <c r="E299" s="264">
        <v>9999</v>
      </c>
      <c r="F299" s="264">
        <v>0</v>
      </c>
      <c r="G299" s="4"/>
    </row>
    <row r="300" spans="1:7">
      <c r="A300" s="264" t="s">
        <v>2016</v>
      </c>
      <c r="B300" s="264" t="s">
        <v>405</v>
      </c>
      <c r="C300" s="264" t="s">
        <v>405</v>
      </c>
      <c r="D300" s="264" t="s">
        <v>405</v>
      </c>
      <c r="E300" s="264">
        <v>9999</v>
      </c>
      <c r="F300" s="264">
        <v>0</v>
      </c>
      <c r="G300" s="4"/>
    </row>
    <row r="301" spans="1:7">
      <c r="A301" s="264" t="s">
        <v>2016</v>
      </c>
      <c r="B301" s="264" t="s">
        <v>405</v>
      </c>
      <c r="C301" s="264" t="s">
        <v>405</v>
      </c>
      <c r="D301" s="264" t="s">
        <v>405</v>
      </c>
      <c r="E301" s="264">
        <v>9999</v>
      </c>
      <c r="F301" s="264">
        <v>0</v>
      </c>
      <c r="G301" s="4"/>
    </row>
    <row r="302" spans="1:7">
      <c r="A302" s="264" t="s">
        <v>2016</v>
      </c>
      <c r="B302" s="264" t="s">
        <v>405</v>
      </c>
      <c r="C302" s="264" t="s">
        <v>405</v>
      </c>
      <c r="D302" s="264" t="s">
        <v>405</v>
      </c>
      <c r="E302" s="264">
        <v>9999</v>
      </c>
      <c r="F302" s="264">
        <v>0</v>
      </c>
      <c r="G302" s="4"/>
    </row>
    <row r="303" spans="1:7">
      <c r="A303" s="264" t="s">
        <v>2016</v>
      </c>
      <c r="B303" s="264" t="s">
        <v>405</v>
      </c>
      <c r="C303" s="264" t="s">
        <v>405</v>
      </c>
      <c r="D303" s="264" t="s">
        <v>405</v>
      </c>
      <c r="E303" s="264">
        <v>9999</v>
      </c>
      <c r="F303" s="264">
        <v>0</v>
      </c>
      <c r="G303" s="4"/>
    </row>
    <row r="304" spans="1:7">
      <c r="A304" s="264" t="s">
        <v>2016</v>
      </c>
      <c r="B304" s="264" t="s">
        <v>405</v>
      </c>
      <c r="C304" s="264" t="s">
        <v>405</v>
      </c>
      <c r="D304" s="264" t="s">
        <v>405</v>
      </c>
      <c r="E304" s="264">
        <v>9999</v>
      </c>
      <c r="F304" s="264">
        <v>0</v>
      </c>
      <c r="G304" s="4"/>
    </row>
    <row r="305" spans="1:7">
      <c r="A305" s="264" t="s">
        <v>2016</v>
      </c>
      <c r="B305" s="264" t="s">
        <v>405</v>
      </c>
      <c r="C305" s="264" t="s">
        <v>405</v>
      </c>
      <c r="D305" s="264" t="s">
        <v>405</v>
      </c>
      <c r="E305" s="264">
        <v>9999</v>
      </c>
      <c r="F305" s="264">
        <v>0</v>
      </c>
      <c r="G305" s="4"/>
    </row>
    <row r="306" spans="1:7">
      <c r="A306" s="264" t="s">
        <v>2016</v>
      </c>
      <c r="B306" s="264" t="s">
        <v>405</v>
      </c>
      <c r="C306" s="264" t="s">
        <v>405</v>
      </c>
      <c r="D306" s="264" t="s">
        <v>405</v>
      </c>
      <c r="E306" s="264">
        <v>9999</v>
      </c>
      <c r="F306" s="264">
        <v>0</v>
      </c>
      <c r="G306" s="4"/>
    </row>
    <row r="307" spans="1:7">
      <c r="A307" s="264" t="s">
        <v>2016</v>
      </c>
      <c r="B307" s="264" t="s">
        <v>405</v>
      </c>
      <c r="C307" s="264" t="s">
        <v>405</v>
      </c>
      <c r="D307" s="264" t="s">
        <v>405</v>
      </c>
      <c r="E307" s="264">
        <v>9999</v>
      </c>
      <c r="F307" s="264">
        <v>0</v>
      </c>
      <c r="G307" s="4"/>
    </row>
    <row r="308" spans="1:7">
      <c r="A308" s="264" t="s">
        <v>2016</v>
      </c>
      <c r="B308" s="264" t="s">
        <v>405</v>
      </c>
      <c r="C308" s="264" t="s">
        <v>405</v>
      </c>
      <c r="D308" s="264" t="s">
        <v>405</v>
      </c>
      <c r="E308" s="264">
        <v>9999</v>
      </c>
      <c r="F308" s="264">
        <v>0</v>
      </c>
      <c r="G308" s="4"/>
    </row>
    <row r="309" spans="1:7">
      <c r="A309" s="264" t="s">
        <v>2016</v>
      </c>
      <c r="B309" s="264" t="s">
        <v>405</v>
      </c>
      <c r="C309" s="264" t="s">
        <v>405</v>
      </c>
      <c r="D309" s="264" t="s">
        <v>405</v>
      </c>
      <c r="E309" s="264">
        <v>9999</v>
      </c>
      <c r="F309" s="264">
        <v>0</v>
      </c>
      <c r="G309" s="4"/>
    </row>
    <row r="310" spans="1:7">
      <c r="A310" s="264" t="s">
        <v>2016</v>
      </c>
      <c r="B310" s="264" t="s">
        <v>405</v>
      </c>
      <c r="C310" s="264" t="s">
        <v>405</v>
      </c>
      <c r="D310" s="264" t="s">
        <v>405</v>
      </c>
      <c r="E310" s="264">
        <v>9999</v>
      </c>
      <c r="F310" s="264">
        <v>0</v>
      </c>
      <c r="G310" s="4"/>
    </row>
    <row r="311" spans="1:7">
      <c r="A311" s="264" t="s">
        <v>2016</v>
      </c>
      <c r="B311" s="264" t="s">
        <v>405</v>
      </c>
      <c r="C311" s="264" t="s">
        <v>405</v>
      </c>
      <c r="D311" s="264" t="s">
        <v>405</v>
      </c>
      <c r="E311" s="264">
        <v>9999</v>
      </c>
      <c r="F311" s="264">
        <v>0</v>
      </c>
      <c r="G311" s="4"/>
    </row>
    <row r="312" spans="1:7">
      <c r="A312" s="264" t="s">
        <v>2016</v>
      </c>
      <c r="B312" s="264" t="s">
        <v>405</v>
      </c>
      <c r="C312" s="264" t="s">
        <v>405</v>
      </c>
      <c r="D312" s="264" t="s">
        <v>405</v>
      </c>
      <c r="E312" s="264">
        <v>9999</v>
      </c>
      <c r="F312" s="264">
        <v>0</v>
      </c>
      <c r="G312" s="4"/>
    </row>
    <row r="313" spans="1:7">
      <c r="A313" s="264" t="s">
        <v>2016</v>
      </c>
      <c r="B313" s="264" t="s">
        <v>405</v>
      </c>
      <c r="C313" s="264" t="s">
        <v>405</v>
      </c>
      <c r="D313" s="264" t="s">
        <v>405</v>
      </c>
      <c r="E313" s="264">
        <v>9999</v>
      </c>
      <c r="F313" s="264">
        <v>0</v>
      </c>
      <c r="G313" s="4"/>
    </row>
    <row r="314" spans="1:7">
      <c r="A314" s="264" t="s">
        <v>2016</v>
      </c>
      <c r="B314" s="264" t="s">
        <v>405</v>
      </c>
      <c r="C314" s="264" t="s">
        <v>405</v>
      </c>
      <c r="D314" s="264" t="s">
        <v>405</v>
      </c>
      <c r="E314" s="264">
        <v>9999</v>
      </c>
      <c r="F314" s="264">
        <v>0</v>
      </c>
      <c r="G314" s="4"/>
    </row>
    <row r="315" spans="1:7">
      <c r="A315" s="264" t="s">
        <v>2016</v>
      </c>
      <c r="B315" s="264" t="s">
        <v>405</v>
      </c>
      <c r="C315" s="264" t="s">
        <v>405</v>
      </c>
      <c r="D315" s="264" t="s">
        <v>405</v>
      </c>
      <c r="E315" s="264">
        <v>9999</v>
      </c>
      <c r="F315" s="264">
        <v>0</v>
      </c>
      <c r="G315" s="4"/>
    </row>
    <row r="316" spans="1:7">
      <c r="A316" s="264" t="s">
        <v>2016</v>
      </c>
      <c r="B316" s="264" t="s">
        <v>405</v>
      </c>
      <c r="C316" s="264" t="s">
        <v>405</v>
      </c>
      <c r="D316" s="264" t="s">
        <v>405</v>
      </c>
      <c r="E316" s="264">
        <v>9999</v>
      </c>
      <c r="F316" s="264">
        <v>0</v>
      </c>
      <c r="G316" s="4"/>
    </row>
    <row r="317" spans="1:7">
      <c r="A317" s="264" t="s">
        <v>2016</v>
      </c>
      <c r="B317" s="264" t="s">
        <v>405</v>
      </c>
      <c r="C317" s="264" t="s">
        <v>405</v>
      </c>
      <c r="D317" s="264" t="s">
        <v>405</v>
      </c>
      <c r="E317" s="264">
        <v>9999</v>
      </c>
      <c r="F317" s="264">
        <v>0</v>
      </c>
      <c r="G317" s="4"/>
    </row>
    <row r="318" spans="1:7">
      <c r="A318" s="264" t="s">
        <v>2016</v>
      </c>
      <c r="B318" s="264" t="s">
        <v>405</v>
      </c>
      <c r="C318" s="264" t="s">
        <v>405</v>
      </c>
      <c r="D318" s="264" t="s">
        <v>405</v>
      </c>
      <c r="E318" s="264">
        <v>9999</v>
      </c>
      <c r="F318" s="264">
        <v>0</v>
      </c>
      <c r="G318" s="4"/>
    </row>
    <row r="319" spans="1:7">
      <c r="A319" s="264" t="s">
        <v>2016</v>
      </c>
      <c r="B319" s="264" t="s">
        <v>405</v>
      </c>
      <c r="C319" s="264" t="s">
        <v>405</v>
      </c>
      <c r="D319" s="264" t="s">
        <v>405</v>
      </c>
      <c r="E319" s="264">
        <v>9999</v>
      </c>
      <c r="F319" s="264">
        <v>0</v>
      </c>
      <c r="G319" s="4"/>
    </row>
    <row r="320" spans="1:7">
      <c r="A320" s="264" t="s">
        <v>2016</v>
      </c>
      <c r="B320" s="264" t="s">
        <v>405</v>
      </c>
      <c r="C320" s="264" t="s">
        <v>405</v>
      </c>
      <c r="D320" s="264" t="s">
        <v>405</v>
      </c>
      <c r="E320" s="264">
        <v>9999</v>
      </c>
      <c r="F320" s="264">
        <v>0</v>
      </c>
      <c r="G320" s="4"/>
    </row>
    <row r="321" spans="1:7">
      <c r="A321" s="264" t="s">
        <v>2016</v>
      </c>
      <c r="B321" s="264" t="s">
        <v>405</v>
      </c>
      <c r="C321" s="264" t="s">
        <v>405</v>
      </c>
      <c r="D321" s="264" t="s">
        <v>405</v>
      </c>
      <c r="E321" s="264">
        <v>9999</v>
      </c>
      <c r="F321" s="264">
        <v>0</v>
      </c>
      <c r="G321" s="4"/>
    </row>
    <row r="322" spans="1:7">
      <c r="A322" s="264" t="s">
        <v>2016</v>
      </c>
      <c r="B322" s="264" t="s">
        <v>405</v>
      </c>
      <c r="C322" s="264" t="s">
        <v>405</v>
      </c>
      <c r="D322" s="264" t="s">
        <v>405</v>
      </c>
      <c r="E322" s="264">
        <v>9999</v>
      </c>
      <c r="F322" s="264">
        <v>0</v>
      </c>
      <c r="G322" s="4"/>
    </row>
    <row r="323" spans="1:7">
      <c r="A323" s="264" t="s">
        <v>2016</v>
      </c>
      <c r="B323" s="264" t="s">
        <v>405</v>
      </c>
      <c r="C323" s="264" t="s">
        <v>405</v>
      </c>
      <c r="D323" s="264" t="s">
        <v>405</v>
      </c>
      <c r="E323" s="264">
        <v>9999</v>
      </c>
      <c r="F323" s="264">
        <v>0</v>
      </c>
      <c r="G323" s="4"/>
    </row>
    <row r="324" spans="1:7">
      <c r="A324" s="264" t="s">
        <v>2016</v>
      </c>
      <c r="B324" s="264" t="s">
        <v>405</v>
      </c>
      <c r="C324" s="264" t="s">
        <v>405</v>
      </c>
      <c r="D324" s="264" t="s">
        <v>405</v>
      </c>
      <c r="E324" s="264">
        <v>9999</v>
      </c>
      <c r="F324" s="264">
        <v>0</v>
      </c>
      <c r="G324" s="4"/>
    </row>
    <row r="325" spans="1:7">
      <c r="A325" s="264" t="s">
        <v>2016</v>
      </c>
      <c r="B325" s="264" t="s">
        <v>405</v>
      </c>
      <c r="C325" s="264" t="s">
        <v>405</v>
      </c>
      <c r="D325" s="264" t="s">
        <v>405</v>
      </c>
      <c r="E325" s="264">
        <v>9999</v>
      </c>
      <c r="F325" s="264">
        <v>0</v>
      </c>
      <c r="G325" s="4"/>
    </row>
    <row r="326" spans="1:7">
      <c r="A326" s="264" t="s">
        <v>2016</v>
      </c>
      <c r="B326" s="264" t="s">
        <v>405</v>
      </c>
      <c r="C326" s="264" t="s">
        <v>405</v>
      </c>
      <c r="D326" s="264" t="s">
        <v>405</v>
      </c>
      <c r="E326" s="264">
        <v>9999</v>
      </c>
      <c r="F326" s="264">
        <v>0</v>
      </c>
      <c r="G326" s="4"/>
    </row>
    <row r="327" spans="1:7">
      <c r="A327" s="264" t="s">
        <v>2016</v>
      </c>
      <c r="B327" s="264" t="s">
        <v>405</v>
      </c>
      <c r="C327" s="264" t="s">
        <v>405</v>
      </c>
      <c r="D327" s="264" t="s">
        <v>405</v>
      </c>
      <c r="E327" s="264">
        <v>9999</v>
      </c>
      <c r="F327" s="264">
        <v>0</v>
      </c>
      <c r="G327" s="4"/>
    </row>
    <row r="328" spans="1:7">
      <c r="A328" s="264" t="s">
        <v>2016</v>
      </c>
      <c r="B328" s="264" t="s">
        <v>405</v>
      </c>
      <c r="C328" s="264" t="s">
        <v>405</v>
      </c>
      <c r="D328" s="264" t="s">
        <v>405</v>
      </c>
      <c r="E328" s="264">
        <v>9999</v>
      </c>
      <c r="F328" s="264">
        <v>0</v>
      </c>
      <c r="G328" s="4"/>
    </row>
    <row r="329" spans="1:7">
      <c r="A329" s="264" t="s">
        <v>2016</v>
      </c>
      <c r="B329" s="264" t="s">
        <v>405</v>
      </c>
      <c r="C329" s="264" t="s">
        <v>405</v>
      </c>
      <c r="D329" s="264" t="s">
        <v>405</v>
      </c>
      <c r="E329" s="264">
        <v>9999</v>
      </c>
      <c r="F329" s="264">
        <v>0</v>
      </c>
      <c r="G329" s="4"/>
    </row>
    <row r="330" spans="1:7">
      <c r="A330" s="264" t="s">
        <v>2016</v>
      </c>
      <c r="B330" s="264" t="s">
        <v>405</v>
      </c>
      <c r="C330" s="264" t="s">
        <v>405</v>
      </c>
      <c r="D330" s="264" t="s">
        <v>405</v>
      </c>
      <c r="E330" s="264">
        <v>9999</v>
      </c>
      <c r="F330" s="264">
        <v>0</v>
      </c>
      <c r="G330" s="4"/>
    </row>
    <row r="331" spans="1:7">
      <c r="A331" s="264" t="s">
        <v>2016</v>
      </c>
      <c r="B331" s="264" t="s">
        <v>405</v>
      </c>
      <c r="C331" s="264" t="s">
        <v>405</v>
      </c>
      <c r="D331" s="264" t="s">
        <v>405</v>
      </c>
      <c r="E331" s="264">
        <v>9999</v>
      </c>
      <c r="F331" s="264">
        <v>0</v>
      </c>
      <c r="G331" s="4"/>
    </row>
    <row r="332" spans="1:7">
      <c r="A332" s="264" t="s">
        <v>2016</v>
      </c>
      <c r="B332" s="264" t="s">
        <v>405</v>
      </c>
      <c r="C332" s="264" t="s">
        <v>405</v>
      </c>
      <c r="D332" s="264" t="s">
        <v>405</v>
      </c>
      <c r="E332" s="264">
        <v>9999</v>
      </c>
      <c r="F332" s="264">
        <v>0</v>
      </c>
      <c r="G332" s="4"/>
    </row>
    <row r="333" spans="1:7">
      <c r="A333" s="264" t="s">
        <v>2016</v>
      </c>
      <c r="B333" s="264" t="s">
        <v>405</v>
      </c>
      <c r="C333" s="264" t="s">
        <v>405</v>
      </c>
      <c r="D333" s="264" t="s">
        <v>405</v>
      </c>
      <c r="E333" s="264">
        <v>9999</v>
      </c>
      <c r="F333" s="264">
        <v>0</v>
      </c>
      <c r="G333" s="4"/>
    </row>
    <row r="334" spans="1:7">
      <c r="A334" s="264" t="s">
        <v>2016</v>
      </c>
      <c r="B334" s="264" t="s">
        <v>405</v>
      </c>
      <c r="C334" s="264" t="s">
        <v>405</v>
      </c>
      <c r="D334" s="264" t="s">
        <v>405</v>
      </c>
      <c r="E334" s="264">
        <v>9999</v>
      </c>
      <c r="F334" s="264">
        <v>0</v>
      </c>
      <c r="G334" s="4"/>
    </row>
    <row r="335" spans="1:7">
      <c r="A335" s="264" t="s">
        <v>2016</v>
      </c>
      <c r="B335" s="264" t="s">
        <v>405</v>
      </c>
      <c r="C335" s="264" t="s">
        <v>405</v>
      </c>
      <c r="D335" s="264" t="s">
        <v>405</v>
      </c>
      <c r="E335" s="264">
        <v>9999</v>
      </c>
      <c r="F335" s="264">
        <v>0</v>
      </c>
      <c r="G335" s="4"/>
    </row>
    <row r="336" spans="1:7">
      <c r="A336" s="264" t="s">
        <v>2016</v>
      </c>
      <c r="B336" s="264" t="s">
        <v>405</v>
      </c>
      <c r="C336" s="264" t="s">
        <v>405</v>
      </c>
      <c r="D336" s="264" t="s">
        <v>405</v>
      </c>
      <c r="E336" s="264">
        <v>9999</v>
      </c>
      <c r="F336" s="264">
        <v>0</v>
      </c>
      <c r="G336" s="4"/>
    </row>
    <row r="337" spans="1:7">
      <c r="A337" s="264" t="s">
        <v>2016</v>
      </c>
      <c r="B337" s="264" t="s">
        <v>405</v>
      </c>
      <c r="C337" s="264" t="s">
        <v>405</v>
      </c>
      <c r="D337" s="264" t="s">
        <v>405</v>
      </c>
      <c r="E337" s="264">
        <v>9999</v>
      </c>
      <c r="F337" s="264">
        <v>0</v>
      </c>
      <c r="G337" s="4"/>
    </row>
    <row r="338" spans="1:7">
      <c r="A338" s="264" t="s">
        <v>2016</v>
      </c>
      <c r="B338" s="264" t="s">
        <v>405</v>
      </c>
      <c r="C338" s="264" t="s">
        <v>405</v>
      </c>
      <c r="D338" s="264" t="s">
        <v>405</v>
      </c>
      <c r="E338" s="264">
        <v>9999</v>
      </c>
      <c r="F338" s="264">
        <v>0</v>
      </c>
      <c r="G338" s="4"/>
    </row>
    <row r="339" spans="1:7">
      <c r="A339" s="264" t="s">
        <v>2016</v>
      </c>
      <c r="B339" s="264" t="s">
        <v>405</v>
      </c>
      <c r="C339" s="264" t="s">
        <v>405</v>
      </c>
      <c r="D339" s="264" t="s">
        <v>405</v>
      </c>
      <c r="E339" s="264">
        <v>9999</v>
      </c>
      <c r="F339" s="264">
        <v>0</v>
      </c>
      <c r="G339" s="4"/>
    </row>
    <row r="340" spans="1:7">
      <c r="A340" s="264" t="s">
        <v>2016</v>
      </c>
      <c r="B340" s="264" t="s">
        <v>405</v>
      </c>
      <c r="C340" s="264" t="s">
        <v>405</v>
      </c>
      <c r="D340" s="264" t="s">
        <v>405</v>
      </c>
      <c r="E340" s="264">
        <v>9999</v>
      </c>
      <c r="F340" s="264">
        <v>0</v>
      </c>
      <c r="G340" s="4"/>
    </row>
    <row r="341" spans="1:7">
      <c r="A341" s="264" t="s">
        <v>2016</v>
      </c>
      <c r="B341" s="264" t="s">
        <v>405</v>
      </c>
      <c r="C341" s="264" t="s">
        <v>405</v>
      </c>
      <c r="D341" s="264" t="s">
        <v>405</v>
      </c>
      <c r="E341" s="264">
        <v>9999</v>
      </c>
      <c r="F341" s="264">
        <v>0</v>
      </c>
      <c r="G341" s="4"/>
    </row>
    <row r="342" spans="1:7">
      <c r="A342" s="264" t="s">
        <v>2016</v>
      </c>
      <c r="B342" s="264" t="s">
        <v>405</v>
      </c>
      <c r="C342" s="264" t="s">
        <v>405</v>
      </c>
      <c r="D342" s="264" t="s">
        <v>405</v>
      </c>
      <c r="E342" s="264">
        <v>9999</v>
      </c>
      <c r="F342" s="264">
        <v>0</v>
      </c>
      <c r="G342" s="4"/>
    </row>
    <row r="343" spans="1:7">
      <c r="A343" s="264" t="s">
        <v>2016</v>
      </c>
      <c r="B343" s="264" t="s">
        <v>405</v>
      </c>
      <c r="C343" s="264" t="s">
        <v>405</v>
      </c>
      <c r="D343" s="264" t="s">
        <v>405</v>
      </c>
      <c r="E343" s="264">
        <v>9999</v>
      </c>
      <c r="F343" s="264">
        <v>0</v>
      </c>
      <c r="G343" s="4"/>
    </row>
    <row r="344" spans="1:7">
      <c r="A344" s="264" t="s">
        <v>2016</v>
      </c>
      <c r="B344" s="264" t="s">
        <v>405</v>
      </c>
      <c r="C344" s="264" t="s">
        <v>405</v>
      </c>
      <c r="D344" s="264" t="s">
        <v>405</v>
      </c>
      <c r="E344" s="264">
        <v>9999</v>
      </c>
      <c r="F344" s="264">
        <v>0</v>
      </c>
      <c r="G344" s="4"/>
    </row>
    <row r="345" spans="1:7">
      <c r="A345" s="264" t="s">
        <v>2016</v>
      </c>
      <c r="B345" s="264" t="s">
        <v>405</v>
      </c>
      <c r="C345" s="264" t="s">
        <v>405</v>
      </c>
      <c r="D345" s="264" t="s">
        <v>405</v>
      </c>
      <c r="E345" s="264">
        <v>9999</v>
      </c>
      <c r="F345" s="264">
        <v>0</v>
      </c>
      <c r="G345" s="4"/>
    </row>
    <row r="346" spans="1:7">
      <c r="A346" s="264" t="s">
        <v>2016</v>
      </c>
      <c r="B346" s="264" t="s">
        <v>405</v>
      </c>
      <c r="C346" s="264" t="s">
        <v>405</v>
      </c>
      <c r="D346" s="264" t="s">
        <v>405</v>
      </c>
      <c r="E346" s="264">
        <v>9999</v>
      </c>
      <c r="F346" s="264">
        <v>0</v>
      </c>
      <c r="G346" s="4"/>
    </row>
    <row r="347" spans="1:7">
      <c r="A347" s="264" t="s">
        <v>2016</v>
      </c>
      <c r="B347" s="264" t="s">
        <v>405</v>
      </c>
      <c r="C347" s="264" t="s">
        <v>405</v>
      </c>
      <c r="D347" s="264" t="s">
        <v>405</v>
      </c>
      <c r="E347" s="264">
        <v>9999</v>
      </c>
      <c r="F347" s="264">
        <v>0</v>
      </c>
      <c r="G347" s="4"/>
    </row>
    <row r="348" spans="1:7">
      <c r="A348" s="264" t="s">
        <v>2016</v>
      </c>
      <c r="B348" s="264" t="s">
        <v>405</v>
      </c>
      <c r="C348" s="264" t="s">
        <v>405</v>
      </c>
      <c r="D348" s="264" t="s">
        <v>405</v>
      </c>
      <c r="E348" s="264">
        <v>9999</v>
      </c>
      <c r="F348" s="264">
        <v>0</v>
      </c>
      <c r="G348" s="4"/>
    </row>
    <row r="349" spans="1:7">
      <c r="A349" s="264" t="s">
        <v>2016</v>
      </c>
      <c r="B349" s="264" t="s">
        <v>405</v>
      </c>
      <c r="C349" s="264" t="s">
        <v>405</v>
      </c>
      <c r="D349" s="264" t="s">
        <v>405</v>
      </c>
      <c r="E349" s="264">
        <v>9999</v>
      </c>
      <c r="F349" s="264">
        <v>0</v>
      </c>
      <c r="G349" s="4"/>
    </row>
    <row r="350" spans="1:7">
      <c r="A350" s="264" t="s">
        <v>2016</v>
      </c>
      <c r="B350" s="264" t="s">
        <v>405</v>
      </c>
      <c r="C350" s="264" t="s">
        <v>405</v>
      </c>
      <c r="D350" s="264" t="s">
        <v>405</v>
      </c>
      <c r="E350" s="264">
        <v>9999</v>
      </c>
      <c r="F350" s="264">
        <v>0</v>
      </c>
      <c r="G350" s="4"/>
    </row>
    <row r="351" spans="1:7">
      <c r="A351" s="264" t="s">
        <v>2016</v>
      </c>
      <c r="B351" s="264" t="s">
        <v>405</v>
      </c>
      <c r="C351" s="264" t="s">
        <v>405</v>
      </c>
      <c r="D351" s="264" t="s">
        <v>405</v>
      </c>
      <c r="E351" s="264">
        <v>9999</v>
      </c>
      <c r="F351" s="264">
        <v>0</v>
      </c>
      <c r="G351" s="4"/>
    </row>
    <row r="352" spans="1:7">
      <c r="A352" s="264" t="s">
        <v>2016</v>
      </c>
      <c r="B352" s="264" t="s">
        <v>405</v>
      </c>
      <c r="C352" s="264" t="s">
        <v>405</v>
      </c>
      <c r="D352" s="264" t="s">
        <v>405</v>
      </c>
      <c r="E352" s="264">
        <v>9999</v>
      </c>
      <c r="F352" s="264">
        <v>0</v>
      </c>
      <c r="G352" s="4"/>
    </row>
    <row r="353" spans="1:7">
      <c r="A353" s="264" t="s">
        <v>2016</v>
      </c>
      <c r="B353" s="264" t="s">
        <v>405</v>
      </c>
      <c r="C353" s="264" t="s">
        <v>405</v>
      </c>
      <c r="D353" s="264" t="s">
        <v>405</v>
      </c>
      <c r="E353" s="264">
        <v>9999</v>
      </c>
      <c r="F353" s="264">
        <v>0</v>
      </c>
      <c r="G353" s="4"/>
    </row>
    <row r="354" spans="1:7">
      <c r="A354" s="264" t="s">
        <v>2016</v>
      </c>
      <c r="B354" s="264" t="s">
        <v>405</v>
      </c>
      <c r="C354" s="264" t="s">
        <v>405</v>
      </c>
      <c r="D354" s="264" t="s">
        <v>405</v>
      </c>
      <c r="E354" s="264">
        <v>9999</v>
      </c>
      <c r="F354" s="264">
        <v>0</v>
      </c>
      <c r="G354" s="4"/>
    </row>
    <row r="355" spans="1:7">
      <c r="A355" s="264" t="s">
        <v>2016</v>
      </c>
      <c r="B355" s="264" t="s">
        <v>405</v>
      </c>
      <c r="C355" s="264" t="s">
        <v>405</v>
      </c>
      <c r="D355" s="264" t="s">
        <v>405</v>
      </c>
      <c r="E355" s="264">
        <v>9999</v>
      </c>
      <c r="F355" s="264">
        <v>0</v>
      </c>
      <c r="G355" s="4"/>
    </row>
    <row r="356" spans="1:7">
      <c r="A356" s="264" t="s">
        <v>2016</v>
      </c>
      <c r="B356" s="264" t="s">
        <v>405</v>
      </c>
      <c r="C356" s="264" t="s">
        <v>405</v>
      </c>
      <c r="D356" s="264" t="s">
        <v>405</v>
      </c>
      <c r="E356" s="264">
        <v>9999</v>
      </c>
      <c r="F356" s="264">
        <v>0</v>
      </c>
      <c r="G356" s="4"/>
    </row>
    <row r="357" spans="1:7">
      <c r="A357" s="264" t="s">
        <v>2016</v>
      </c>
      <c r="B357" s="264" t="s">
        <v>405</v>
      </c>
      <c r="C357" s="264" t="s">
        <v>405</v>
      </c>
      <c r="D357" s="264" t="s">
        <v>405</v>
      </c>
      <c r="E357" s="264">
        <v>9999</v>
      </c>
      <c r="F357" s="264">
        <v>0</v>
      </c>
      <c r="G357" s="4"/>
    </row>
    <row r="358" spans="1:7">
      <c r="A358" s="264" t="s">
        <v>2016</v>
      </c>
      <c r="B358" s="264" t="s">
        <v>405</v>
      </c>
      <c r="C358" s="264" t="s">
        <v>405</v>
      </c>
      <c r="D358" s="264" t="s">
        <v>405</v>
      </c>
      <c r="E358" s="264">
        <v>9999</v>
      </c>
      <c r="F358" s="264">
        <v>0</v>
      </c>
      <c r="G358" s="4"/>
    </row>
    <row r="359" spans="1:7">
      <c r="A359" s="264" t="s">
        <v>2016</v>
      </c>
      <c r="B359" s="264" t="s">
        <v>405</v>
      </c>
      <c r="C359" s="264" t="s">
        <v>405</v>
      </c>
      <c r="D359" s="264" t="s">
        <v>405</v>
      </c>
      <c r="E359" s="264">
        <v>9999</v>
      </c>
      <c r="F359" s="264">
        <v>0</v>
      </c>
      <c r="G359" s="4"/>
    </row>
    <row r="360" spans="1:7">
      <c r="A360" s="264" t="s">
        <v>2016</v>
      </c>
      <c r="B360" s="264" t="s">
        <v>405</v>
      </c>
      <c r="C360" s="264" t="s">
        <v>405</v>
      </c>
      <c r="D360" s="264" t="s">
        <v>405</v>
      </c>
      <c r="E360" s="264">
        <v>9999</v>
      </c>
      <c r="F360" s="264">
        <v>0</v>
      </c>
      <c r="G360" s="4"/>
    </row>
    <row r="361" spans="1:7">
      <c r="A361" s="264" t="s">
        <v>2016</v>
      </c>
      <c r="B361" s="264" t="s">
        <v>405</v>
      </c>
      <c r="C361" s="264" t="s">
        <v>405</v>
      </c>
      <c r="D361" s="264" t="s">
        <v>405</v>
      </c>
      <c r="E361" s="264">
        <v>9999</v>
      </c>
      <c r="F361" s="264">
        <v>0</v>
      </c>
      <c r="G361" s="4"/>
    </row>
    <row r="362" spans="1:7">
      <c r="A362" s="264" t="s">
        <v>2016</v>
      </c>
      <c r="B362" s="264" t="s">
        <v>405</v>
      </c>
      <c r="C362" s="264" t="s">
        <v>405</v>
      </c>
      <c r="D362" s="264" t="s">
        <v>405</v>
      </c>
      <c r="E362" s="264">
        <v>9999</v>
      </c>
      <c r="F362" s="264">
        <v>0</v>
      </c>
      <c r="G362" s="4"/>
    </row>
    <row r="363" spans="1:7">
      <c r="A363" s="264" t="s">
        <v>2016</v>
      </c>
      <c r="B363" s="264" t="s">
        <v>405</v>
      </c>
      <c r="C363" s="264" t="s">
        <v>405</v>
      </c>
      <c r="D363" s="264" t="s">
        <v>405</v>
      </c>
      <c r="E363" s="264">
        <v>9999</v>
      </c>
      <c r="F363" s="264">
        <v>0</v>
      </c>
      <c r="G363" s="4"/>
    </row>
    <row r="364" spans="1:7">
      <c r="A364" s="264" t="s">
        <v>2016</v>
      </c>
      <c r="B364" s="264" t="s">
        <v>405</v>
      </c>
      <c r="C364" s="264" t="s">
        <v>405</v>
      </c>
      <c r="D364" s="264" t="s">
        <v>405</v>
      </c>
      <c r="E364" s="264">
        <v>9999</v>
      </c>
      <c r="F364" s="264">
        <v>0</v>
      </c>
      <c r="G364" s="4"/>
    </row>
    <row r="365" spans="1:7">
      <c r="A365" s="264" t="s">
        <v>2016</v>
      </c>
      <c r="B365" s="264" t="s">
        <v>405</v>
      </c>
      <c r="C365" s="264" t="s">
        <v>405</v>
      </c>
      <c r="D365" s="264" t="s">
        <v>405</v>
      </c>
      <c r="E365" s="264">
        <v>9999</v>
      </c>
      <c r="F365" s="264">
        <v>0</v>
      </c>
      <c r="G365" s="4"/>
    </row>
    <row r="366" spans="1:7">
      <c r="A366" s="264" t="s">
        <v>2016</v>
      </c>
      <c r="B366" s="264" t="s">
        <v>405</v>
      </c>
      <c r="C366" s="264" t="s">
        <v>405</v>
      </c>
      <c r="D366" s="264" t="s">
        <v>405</v>
      </c>
      <c r="E366" s="264">
        <v>9999</v>
      </c>
      <c r="F366" s="264">
        <v>0</v>
      </c>
      <c r="G366" s="4"/>
    </row>
    <row r="367" spans="1:7">
      <c r="A367" s="264" t="s">
        <v>2016</v>
      </c>
      <c r="B367" s="264" t="s">
        <v>405</v>
      </c>
      <c r="C367" s="264" t="s">
        <v>405</v>
      </c>
      <c r="D367" s="264" t="s">
        <v>405</v>
      </c>
      <c r="E367" s="264">
        <v>9999</v>
      </c>
      <c r="F367" s="264">
        <v>0</v>
      </c>
      <c r="G367" s="4"/>
    </row>
    <row r="368" spans="1:7">
      <c r="A368" s="264" t="s">
        <v>2016</v>
      </c>
      <c r="B368" s="264" t="s">
        <v>405</v>
      </c>
      <c r="C368" s="264" t="s">
        <v>405</v>
      </c>
      <c r="D368" s="264" t="s">
        <v>405</v>
      </c>
      <c r="E368" s="264">
        <v>9999</v>
      </c>
      <c r="F368" s="264">
        <v>0</v>
      </c>
      <c r="G368" s="4"/>
    </row>
    <row r="369" spans="1:7">
      <c r="A369" s="264" t="s">
        <v>2016</v>
      </c>
      <c r="B369" s="264" t="s">
        <v>405</v>
      </c>
      <c r="C369" s="264" t="s">
        <v>405</v>
      </c>
      <c r="D369" s="264" t="s">
        <v>405</v>
      </c>
      <c r="E369" s="264">
        <v>9999</v>
      </c>
      <c r="F369" s="264">
        <v>0</v>
      </c>
      <c r="G369" s="75"/>
    </row>
    <row r="370" spans="1:7">
      <c r="A370" s="264" t="s">
        <v>2016</v>
      </c>
      <c r="B370" s="264" t="s">
        <v>405</v>
      </c>
      <c r="C370" s="264" t="s">
        <v>405</v>
      </c>
      <c r="D370" s="264" t="s">
        <v>405</v>
      </c>
      <c r="E370" s="264">
        <v>9999</v>
      </c>
      <c r="F370" s="264">
        <v>0</v>
      </c>
      <c r="G370" s="75"/>
    </row>
    <row r="371" spans="1:7">
      <c r="A371" s="264" t="s">
        <v>2016</v>
      </c>
      <c r="B371" s="264" t="s">
        <v>405</v>
      </c>
      <c r="C371" s="264" t="s">
        <v>405</v>
      </c>
      <c r="D371" s="264" t="s">
        <v>405</v>
      </c>
      <c r="E371" s="264">
        <v>9999</v>
      </c>
      <c r="F371" s="264">
        <v>0</v>
      </c>
      <c r="G371" s="75"/>
    </row>
    <row r="372" spans="1:7">
      <c r="A372" s="264" t="s">
        <v>2016</v>
      </c>
      <c r="B372" s="264" t="s">
        <v>405</v>
      </c>
      <c r="C372" s="264" t="s">
        <v>405</v>
      </c>
      <c r="D372" s="264" t="s">
        <v>405</v>
      </c>
      <c r="E372" s="264">
        <v>9999</v>
      </c>
      <c r="F372" s="264">
        <v>0</v>
      </c>
      <c r="G372" s="75"/>
    </row>
    <row r="373" spans="1:7">
      <c r="A373" s="264" t="s">
        <v>2016</v>
      </c>
      <c r="B373" s="264" t="s">
        <v>405</v>
      </c>
      <c r="C373" s="264" t="s">
        <v>405</v>
      </c>
      <c r="D373" s="264" t="s">
        <v>405</v>
      </c>
      <c r="E373" s="264">
        <v>9999</v>
      </c>
      <c r="F373" s="264">
        <v>0</v>
      </c>
      <c r="G373" s="75"/>
    </row>
    <row r="374" spans="1:7">
      <c r="A374" s="264" t="s">
        <v>2016</v>
      </c>
      <c r="B374" s="264" t="s">
        <v>405</v>
      </c>
      <c r="C374" s="264" t="s">
        <v>405</v>
      </c>
      <c r="D374" s="264" t="s">
        <v>405</v>
      </c>
      <c r="E374" s="264">
        <v>9999</v>
      </c>
      <c r="F374" s="264">
        <v>0</v>
      </c>
      <c r="G374" s="75"/>
    </row>
    <row r="375" spans="1:7">
      <c r="A375" s="264" t="s">
        <v>2016</v>
      </c>
      <c r="B375" s="264" t="s">
        <v>405</v>
      </c>
      <c r="C375" s="264" t="s">
        <v>405</v>
      </c>
      <c r="D375" s="264" t="s">
        <v>405</v>
      </c>
      <c r="E375" s="264">
        <v>9999</v>
      </c>
      <c r="F375" s="264">
        <v>0</v>
      </c>
      <c r="G375" s="75"/>
    </row>
    <row r="376" spans="1:7">
      <c r="A376" s="264" t="s">
        <v>2016</v>
      </c>
      <c r="B376" s="264" t="s">
        <v>405</v>
      </c>
      <c r="C376" s="264" t="s">
        <v>405</v>
      </c>
      <c r="D376" s="264" t="s">
        <v>405</v>
      </c>
      <c r="E376" s="264">
        <v>9999</v>
      </c>
      <c r="F376" s="264">
        <v>0</v>
      </c>
      <c r="G376" s="75"/>
    </row>
    <row r="377" spans="1:7">
      <c r="A377" s="264" t="s">
        <v>2016</v>
      </c>
      <c r="B377" s="264" t="s">
        <v>405</v>
      </c>
      <c r="C377" s="264" t="s">
        <v>405</v>
      </c>
      <c r="D377" s="264" t="s">
        <v>405</v>
      </c>
      <c r="E377" s="264">
        <v>9999</v>
      </c>
      <c r="F377" s="264">
        <v>0</v>
      </c>
      <c r="G377" s="75"/>
    </row>
    <row r="378" spans="1:7">
      <c r="A378" s="264" t="s">
        <v>2016</v>
      </c>
      <c r="B378" s="264" t="s">
        <v>405</v>
      </c>
      <c r="C378" s="264" t="s">
        <v>405</v>
      </c>
      <c r="D378" s="264" t="s">
        <v>405</v>
      </c>
      <c r="E378" s="264">
        <v>9999</v>
      </c>
      <c r="F378" s="264">
        <v>0</v>
      </c>
      <c r="G378" s="75"/>
    </row>
    <row r="379" spans="1:7">
      <c r="A379" s="264" t="s">
        <v>2016</v>
      </c>
      <c r="B379" s="264" t="s">
        <v>405</v>
      </c>
      <c r="C379" s="264" t="s">
        <v>405</v>
      </c>
      <c r="D379" s="264" t="s">
        <v>405</v>
      </c>
      <c r="E379" s="264">
        <v>9999</v>
      </c>
      <c r="F379" s="264">
        <v>0</v>
      </c>
      <c r="G379" s="75"/>
    </row>
    <row r="380" spans="1:7">
      <c r="A380" s="264" t="s">
        <v>2016</v>
      </c>
      <c r="B380" s="264" t="s">
        <v>405</v>
      </c>
      <c r="C380" s="264" t="s">
        <v>405</v>
      </c>
      <c r="D380" s="264" t="s">
        <v>405</v>
      </c>
      <c r="E380" s="264">
        <v>9999</v>
      </c>
      <c r="F380" s="264">
        <v>0</v>
      </c>
      <c r="G380" s="75"/>
    </row>
    <row r="381" spans="1:7">
      <c r="A381" s="264" t="s">
        <v>2016</v>
      </c>
      <c r="B381" s="264" t="s">
        <v>405</v>
      </c>
      <c r="C381" s="264" t="s">
        <v>405</v>
      </c>
      <c r="D381" s="264" t="s">
        <v>405</v>
      </c>
      <c r="E381" s="264">
        <v>9999</v>
      </c>
      <c r="F381" s="264">
        <v>0</v>
      </c>
      <c r="G381" s="75"/>
    </row>
    <row r="382" spans="1:7">
      <c r="A382" s="264" t="s">
        <v>2016</v>
      </c>
      <c r="B382" s="264" t="s">
        <v>405</v>
      </c>
      <c r="C382" s="264" t="s">
        <v>405</v>
      </c>
      <c r="D382" s="264" t="s">
        <v>405</v>
      </c>
      <c r="E382" s="264">
        <v>9999</v>
      </c>
      <c r="F382" s="264">
        <v>0</v>
      </c>
      <c r="G382" s="75"/>
    </row>
    <row r="383" spans="1:7">
      <c r="A383" s="264" t="s">
        <v>2016</v>
      </c>
      <c r="B383" s="264" t="s">
        <v>405</v>
      </c>
      <c r="C383" s="264" t="s">
        <v>405</v>
      </c>
      <c r="D383" s="264" t="s">
        <v>405</v>
      </c>
      <c r="E383" s="264">
        <v>9999</v>
      </c>
      <c r="F383" s="264">
        <v>0</v>
      </c>
      <c r="G383" s="75"/>
    </row>
    <row r="384" spans="1:7">
      <c r="A384" s="264" t="s">
        <v>2016</v>
      </c>
      <c r="B384" s="264" t="s">
        <v>405</v>
      </c>
      <c r="C384" s="264" t="s">
        <v>405</v>
      </c>
      <c r="D384" s="264" t="s">
        <v>405</v>
      </c>
      <c r="E384" s="264">
        <v>9999</v>
      </c>
      <c r="F384" s="264">
        <v>0</v>
      </c>
      <c r="G384" s="75"/>
    </row>
    <row r="385" spans="1:7">
      <c r="A385" s="264" t="s">
        <v>2016</v>
      </c>
      <c r="B385" s="264" t="s">
        <v>405</v>
      </c>
      <c r="C385" s="264" t="s">
        <v>405</v>
      </c>
      <c r="D385" s="264" t="s">
        <v>405</v>
      </c>
      <c r="E385" s="264">
        <v>9999</v>
      </c>
      <c r="F385" s="264">
        <v>0</v>
      </c>
      <c r="G385" s="75"/>
    </row>
    <row r="386" spans="1:7">
      <c r="A386" s="264" t="s">
        <v>2016</v>
      </c>
      <c r="B386" s="264" t="s">
        <v>405</v>
      </c>
      <c r="C386" s="264" t="s">
        <v>405</v>
      </c>
      <c r="D386" s="264" t="s">
        <v>405</v>
      </c>
      <c r="E386" s="264">
        <v>9999</v>
      </c>
      <c r="F386" s="264">
        <v>0</v>
      </c>
      <c r="G386" s="75"/>
    </row>
    <row r="387" spans="1:7">
      <c r="A387" s="264" t="s">
        <v>2016</v>
      </c>
      <c r="B387" s="264" t="s">
        <v>405</v>
      </c>
      <c r="C387" s="264" t="s">
        <v>405</v>
      </c>
      <c r="D387" s="264" t="s">
        <v>405</v>
      </c>
      <c r="E387" s="264">
        <v>9999</v>
      </c>
      <c r="F387" s="264">
        <v>0</v>
      </c>
      <c r="G387" s="75"/>
    </row>
    <row r="388" spans="1:7">
      <c r="A388" s="264" t="s">
        <v>2016</v>
      </c>
      <c r="B388" s="264" t="s">
        <v>405</v>
      </c>
      <c r="C388" s="264" t="s">
        <v>405</v>
      </c>
      <c r="D388" s="264" t="s">
        <v>405</v>
      </c>
      <c r="E388" s="264">
        <v>9999</v>
      </c>
      <c r="F388" s="264">
        <v>0</v>
      </c>
      <c r="G388" s="75"/>
    </row>
    <row r="389" spans="1:7">
      <c r="A389" s="264" t="s">
        <v>2016</v>
      </c>
      <c r="B389" s="264" t="s">
        <v>405</v>
      </c>
      <c r="C389" s="264" t="s">
        <v>405</v>
      </c>
      <c r="D389" s="264" t="s">
        <v>405</v>
      </c>
      <c r="E389" s="264">
        <v>9999</v>
      </c>
      <c r="F389" s="264">
        <v>0</v>
      </c>
      <c r="G389" s="75"/>
    </row>
    <row r="390" spans="1:7">
      <c r="A390" s="264" t="s">
        <v>2016</v>
      </c>
      <c r="B390" s="264" t="s">
        <v>405</v>
      </c>
      <c r="C390" s="264" t="s">
        <v>405</v>
      </c>
      <c r="D390" s="264" t="s">
        <v>405</v>
      </c>
      <c r="E390" s="264">
        <v>9999</v>
      </c>
      <c r="F390" s="264">
        <v>0</v>
      </c>
      <c r="G390" s="75"/>
    </row>
    <row r="391" spans="1:7">
      <c r="A391" s="264" t="s">
        <v>2016</v>
      </c>
      <c r="B391" s="264" t="s">
        <v>405</v>
      </c>
      <c r="C391" s="264" t="s">
        <v>405</v>
      </c>
      <c r="D391" s="264" t="s">
        <v>405</v>
      </c>
      <c r="E391" s="264">
        <v>9999</v>
      </c>
      <c r="F391" s="264">
        <v>0</v>
      </c>
      <c r="G391" s="75"/>
    </row>
    <row r="392" spans="1:7">
      <c r="A392" s="264" t="s">
        <v>2016</v>
      </c>
      <c r="B392" s="264" t="s">
        <v>405</v>
      </c>
      <c r="C392" s="264" t="s">
        <v>405</v>
      </c>
      <c r="D392" s="264" t="s">
        <v>405</v>
      </c>
      <c r="E392" s="264">
        <v>9999</v>
      </c>
      <c r="F392" s="264">
        <v>0</v>
      </c>
      <c r="G392" s="75"/>
    </row>
    <row r="393" spans="1:7">
      <c r="A393" s="264" t="s">
        <v>2016</v>
      </c>
      <c r="B393" s="264" t="s">
        <v>405</v>
      </c>
      <c r="C393" s="264" t="s">
        <v>405</v>
      </c>
      <c r="D393" s="264" t="s">
        <v>405</v>
      </c>
      <c r="E393" s="264">
        <v>9999</v>
      </c>
      <c r="F393" s="264">
        <v>0</v>
      </c>
      <c r="G393" s="75"/>
    </row>
    <row r="394" spans="1:7">
      <c r="A394" s="264" t="s">
        <v>2016</v>
      </c>
      <c r="B394" s="264" t="s">
        <v>405</v>
      </c>
      <c r="C394" s="264" t="s">
        <v>405</v>
      </c>
      <c r="D394" s="264" t="s">
        <v>405</v>
      </c>
      <c r="E394" s="264">
        <v>9999</v>
      </c>
      <c r="F394" s="264">
        <v>0</v>
      </c>
      <c r="G394" s="75"/>
    </row>
    <row r="395" spans="1:7">
      <c r="A395" s="264" t="s">
        <v>2016</v>
      </c>
      <c r="B395" s="264" t="s">
        <v>405</v>
      </c>
      <c r="C395" s="264" t="s">
        <v>405</v>
      </c>
      <c r="D395" s="264" t="s">
        <v>405</v>
      </c>
      <c r="E395" s="264">
        <v>9999</v>
      </c>
      <c r="F395" s="264">
        <v>0</v>
      </c>
      <c r="G395" s="75"/>
    </row>
    <row r="396" spans="1:7">
      <c r="A396" s="264" t="s">
        <v>2016</v>
      </c>
      <c r="B396" s="264" t="s">
        <v>405</v>
      </c>
      <c r="C396" s="264" t="s">
        <v>405</v>
      </c>
      <c r="D396" s="264" t="s">
        <v>405</v>
      </c>
      <c r="E396" s="264">
        <v>9999</v>
      </c>
      <c r="F396" s="264">
        <v>0</v>
      </c>
      <c r="G396" s="75"/>
    </row>
    <row r="397" spans="1:7">
      <c r="A397" s="264" t="s">
        <v>2016</v>
      </c>
      <c r="B397" s="264" t="s">
        <v>405</v>
      </c>
      <c r="C397" s="264" t="s">
        <v>405</v>
      </c>
      <c r="D397" s="264" t="s">
        <v>405</v>
      </c>
      <c r="E397" s="264">
        <v>9999</v>
      </c>
      <c r="F397" s="264">
        <v>0</v>
      </c>
      <c r="G397" s="75"/>
    </row>
    <row r="398" spans="1:7">
      <c r="A398" s="264" t="s">
        <v>2016</v>
      </c>
      <c r="B398" s="264" t="s">
        <v>405</v>
      </c>
      <c r="C398" s="264" t="s">
        <v>405</v>
      </c>
      <c r="D398" s="264" t="s">
        <v>405</v>
      </c>
      <c r="E398" s="264">
        <v>9999</v>
      </c>
      <c r="F398" s="264">
        <v>0</v>
      </c>
      <c r="G398" s="75"/>
    </row>
    <row r="399" spans="1:7">
      <c r="A399" s="264" t="s">
        <v>2016</v>
      </c>
      <c r="B399" s="264" t="s">
        <v>405</v>
      </c>
      <c r="C399" s="264" t="s">
        <v>405</v>
      </c>
      <c r="D399" s="264" t="s">
        <v>405</v>
      </c>
      <c r="E399" s="264">
        <v>9999</v>
      </c>
      <c r="F399" s="264">
        <v>0</v>
      </c>
      <c r="G399" s="75"/>
    </row>
    <row r="400" spans="1:7">
      <c r="A400" s="264" t="s">
        <v>2016</v>
      </c>
      <c r="B400" s="264" t="s">
        <v>405</v>
      </c>
      <c r="C400" s="264" t="s">
        <v>405</v>
      </c>
      <c r="D400" s="264" t="s">
        <v>405</v>
      </c>
      <c r="E400" s="264">
        <v>9999</v>
      </c>
      <c r="F400" s="264">
        <v>0</v>
      </c>
      <c r="G400" s="75"/>
    </row>
    <row r="401" spans="1:7">
      <c r="A401" s="264" t="s">
        <v>2016</v>
      </c>
      <c r="B401" s="264" t="s">
        <v>405</v>
      </c>
      <c r="C401" s="264" t="s">
        <v>405</v>
      </c>
      <c r="D401" s="264" t="s">
        <v>405</v>
      </c>
      <c r="E401" s="264">
        <v>9999</v>
      </c>
      <c r="F401" s="264">
        <v>0</v>
      </c>
      <c r="G401" s="75"/>
    </row>
    <row r="402" spans="1:7">
      <c r="A402" s="264" t="s">
        <v>2016</v>
      </c>
      <c r="B402" s="264" t="s">
        <v>405</v>
      </c>
      <c r="C402" s="264" t="s">
        <v>405</v>
      </c>
      <c r="D402" s="264" t="s">
        <v>405</v>
      </c>
      <c r="E402" s="264">
        <v>9999</v>
      </c>
      <c r="F402" s="264">
        <v>0</v>
      </c>
      <c r="G402" s="75"/>
    </row>
    <row r="403" spans="1:7">
      <c r="A403" s="264" t="s">
        <v>2016</v>
      </c>
      <c r="B403" s="264" t="s">
        <v>405</v>
      </c>
      <c r="C403" s="264" t="s">
        <v>405</v>
      </c>
      <c r="D403" s="264" t="s">
        <v>405</v>
      </c>
      <c r="E403" s="264">
        <v>9999</v>
      </c>
      <c r="F403" s="264">
        <v>0</v>
      </c>
      <c r="G403" s="75"/>
    </row>
    <row r="404" spans="1:7">
      <c r="A404" s="264" t="s">
        <v>2016</v>
      </c>
      <c r="B404" s="264" t="s">
        <v>405</v>
      </c>
      <c r="C404" s="264" t="s">
        <v>405</v>
      </c>
      <c r="D404" s="264" t="s">
        <v>405</v>
      </c>
      <c r="E404" s="264">
        <v>9999</v>
      </c>
      <c r="F404" s="264">
        <v>0</v>
      </c>
      <c r="G404" s="75"/>
    </row>
    <row r="405" spans="1:7">
      <c r="A405" s="264" t="s">
        <v>2016</v>
      </c>
      <c r="B405" s="264" t="s">
        <v>405</v>
      </c>
      <c r="C405" s="264" t="s">
        <v>405</v>
      </c>
      <c r="D405" s="264" t="s">
        <v>405</v>
      </c>
      <c r="E405" s="264">
        <v>9999</v>
      </c>
      <c r="F405" s="264">
        <v>0</v>
      </c>
      <c r="G405" s="75"/>
    </row>
    <row r="406" spans="1:7">
      <c r="A406" s="264" t="s">
        <v>2016</v>
      </c>
      <c r="B406" s="264" t="s">
        <v>405</v>
      </c>
      <c r="C406" s="264" t="s">
        <v>405</v>
      </c>
      <c r="D406" s="264" t="s">
        <v>405</v>
      </c>
      <c r="E406" s="264">
        <v>9999</v>
      </c>
      <c r="F406" s="264">
        <v>0</v>
      </c>
      <c r="G406" s="75"/>
    </row>
    <row r="407" spans="1:7">
      <c r="A407" s="264" t="s">
        <v>2016</v>
      </c>
      <c r="B407" s="264" t="s">
        <v>405</v>
      </c>
      <c r="C407" s="264" t="s">
        <v>405</v>
      </c>
      <c r="D407" s="264" t="s">
        <v>405</v>
      </c>
      <c r="E407" s="264">
        <v>9999</v>
      </c>
      <c r="F407" s="264">
        <v>0</v>
      </c>
      <c r="G407" s="75"/>
    </row>
    <row r="408" spans="1:7">
      <c r="A408" s="264" t="s">
        <v>2016</v>
      </c>
      <c r="B408" s="264" t="s">
        <v>405</v>
      </c>
      <c r="C408" s="264" t="s">
        <v>405</v>
      </c>
      <c r="D408" s="264" t="s">
        <v>405</v>
      </c>
      <c r="E408" s="264">
        <v>9999</v>
      </c>
      <c r="F408" s="264">
        <v>0</v>
      </c>
      <c r="G408" s="75"/>
    </row>
    <row r="409" spans="1:7">
      <c r="A409" s="264" t="s">
        <v>2016</v>
      </c>
      <c r="B409" s="264" t="s">
        <v>405</v>
      </c>
      <c r="C409" s="264" t="s">
        <v>405</v>
      </c>
      <c r="D409" s="264" t="s">
        <v>405</v>
      </c>
      <c r="E409" s="264">
        <v>9999</v>
      </c>
      <c r="F409" s="264">
        <v>0</v>
      </c>
      <c r="G409" s="75"/>
    </row>
    <row r="410" spans="1:7">
      <c r="A410" s="264" t="s">
        <v>2016</v>
      </c>
      <c r="B410" s="264" t="s">
        <v>405</v>
      </c>
      <c r="C410" s="264" t="s">
        <v>405</v>
      </c>
      <c r="D410" s="264" t="s">
        <v>405</v>
      </c>
      <c r="E410" s="264">
        <v>9999</v>
      </c>
      <c r="F410" s="264">
        <v>0</v>
      </c>
      <c r="G410" s="75"/>
    </row>
    <row r="411" spans="1:7">
      <c r="A411" s="264" t="s">
        <v>2016</v>
      </c>
      <c r="B411" s="264" t="s">
        <v>405</v>
      </c>
      <c r="C411" s="264" t="s">
        <v>405</v>
      </c>
      <c r="D411" s="264" t="s">
        <v>405</v>
      </c>
      <c r="E411" s="264">
        <v>9999</v>
      </c>
      <c r="F411" s="264">
        <v>0</v>
      </c>
      <c r="G411" s="75"/>
    </row>
    <row r="412" spans="1:7">
      <c r="A412" s="264" t="s">
        <v>2016</v>
      </c>
      <c r="B412" s="264" t="s">
        <v>405</v>
      </c>
      <c r="C412" s="264" t="s">
        <v>405</v>
      </c>
      <c r="D412" s="264" t="s">
        <v>405</v>
      </c>
      <c r="E412" s="264">
        <v>9999</v>
      </c>
      <c r="F412" s="264">
        <v>0</v>
      </c>
      <c r="G412" s="75"/>
    </row>
    <row r="413" spans="1:7">
      <c r="A413" s="264" t="s">
        <v>2016</v>
      </c>
      <c r="B413" s="264" t="s">
        <v>405</v>
      </c>
      <c r="C413" s="264" t="s">
        <v>405</v>
      </c>
      <c r="D413" s="264" t="s">
        <v>405</v>
      </c>
      <c r="E413" s="264">
        <v>9999</v>
      </c>
      <c r="F413" s="264">
        <v>0</v>
      </c>
      <c r="G413" s="75"/>
    </row>
    <row r="414" spans="1:7">
      <c r="A414" s="264" t="s">
        <v>2016</v>
      </c>
      <c r="B414" s="264" t="s">
        <v>405</v>
      </c>
      <c r="C414" s="264" t="s">
        <v>405</v>
      </c>
      <c r="D414" s="264" t="s">
        <v>405</v>
      </c>
      <c r="E414" s="264">
        <v>9999</v>
      </c>
      <c r="F414" s="264">
        <v>0</v>
      </c>
      <c r="G414" s="75"/>
    </row>
    <row r="415" spans="1:7">
      <c r="A415" s="264" t="s">
        <v>2016</v>
      </c>
      <c r="B415" s="264" t="s">
        <v>405</v>
      </c>
      <c r="C415" s="264" t="s">
        <v>405</v>
      </c>
      <c r="D415" s="264" t="s">
        <v>405</v>
      </c>
      <c r="E415" s="264">
        <v>9999</v>
      </c>
      <c r="F415" s="264">
        <v>0</v>
      </c>
      <c r="G415" s="75"/>
    </row>
    <row r="416" spans="1:7">
      <c r="A416" s="264" t="s">
        <v>2016</v>
      </c>
      <c r="B416" s="264" t="s">
        <v>405</v>
      </c>
      <c r="C416" s="264" t="s">
        <v>405</v>
      </c>
      <c r="D416" s="264" t="s">
        <v>405</v>
      </c>
      <c r="E416" s="264">
        <v>9999</v>
      </c>
      <c r="F416" s="264">
        <v>0</v>
      </c>
      <c r="G416" s="75"/>
    </row>
    <row r="417" spans="1:7">
      <c r="A417" s="264" t="s">
        <v>2016</v>
      </c>
      <c r="B417" s="264" t="s">
        <v>405</v>
      </c>
      <c r="C417" s="264" t="s">
        <v>405</v>
      </c>
      <c r="D417" s="264" t="s">
        <v>405</v>
      </c>
      <c r="E417" s="264">
        <v>9999</v>
      </c>
      <c r="F417" s="264">
        <v>0</v>
      </c>
      <c r="G417" s="75"/>
    </row>
    <row r="418" spans="1:7">
      <c r="A418" s="264" t="s">
        <v>2016</v>
      </c>
      <c r="B418" s="264" t="s">
        <v>405</v>
      </c>
      <c r="C418" s="264" t="s">
        <v>405</v>
      </c>
      <c r="D418" s="264" t="s">
        <v>405</v>
      </c>
      <c r="E418" s="264">
        <v>9999</v>
      </c>
      <c r="F418" s="264">
        <v>0</v>
      </c>
      <c r="G418" s="75"/>
    </row>
    <row r="419" spans="1:7">
      <c r="A419" s="264" t="s">
        <v>2016</v>
      </c>
      <c r="B419" s="264" t="s">
        <v>405</v>
      </c>
      <c r="C419" s="264" t="s">
        <v>405</v>
      </c>
      <c r="D419" s="264" t="s">
        <v>405</v>
      </c>
      <c r="E419" s="264">
        <v>9999</v>
      </c>
      <c r="F419" s="264">
        <v>0</v>
      </c>
      <c r="G419" s="75"/>
    </row>
    <row r="420" spans="1:7">
      <c r="A420" s="264" t="s">
        <v>2016</v>
      </c>
      <c r="B420" s="264" t="s">
        <v>405</v>
      </c>
      <c r="C420" s="264" t="s">
        <v>405</v>
      </c>
      <c r="D420" s="264" t="s">
        <v>405</v>
      </c>
      <c r="E420" s="264">
        <v>9999</v>
      </c>
      <c r="F420" s="264">
        <v>0</v>
      </c>
      <c r="G420" s="75"/>
    </row>
    <row r="421" spans="1:7">
      <c r="A421" s="264" t="s">
        <v>2016</v>
      </c>
      <c r="B421" s="264" t="s">
        <v>405</v>
      </c>
      <c r="C421" s="264" t="s">
        <v>405</v>
      </c>
      <c r="D421" s="264" t="s">
        <v>405</v>
      </c>
      <c r="E421" s="264">
        <v>9999</v>
      </c>
      <c r="F421" s="264">
        <v>0</v>
      </c>
      <c r="G421" s="75"/>
    </row>
    <row r="422" spans="1:7">
      <c r="A422" s="264" t="s">
        <v>2016</v>
      </c>
      <c r="B422" s="264" t="s">
        <v>405</v>
      </c>
      <c r="C422" s="264" t="s">
        <v>405</v>
      </c>
      <c r="D422" s="264" t="s">
        <v>405</v>
      </c>
      <c r="E422" s="264">
        <v>9999</v>
      </c>
      <c r="F422" s="264">
        <v>0</v>
      </c>
      <c r="G422" s="75"/>
    </row>
    <row r="423" spans="1:7">
      <c r="A423" s="264" t="s">
        <v>2016</v>
      </c>
      <c r="B423" s="264" t="s">
        <v>405</v>
      </c>
      <c r="C423" s="264" t="s">
        <v>405</v>
      </c>
      <c r="D423" s="264" t="s">
        <v>405</v>
      </c>
      <c r="E423" s="264">
        <v>9999</v>
      </c>
      <c r="F423" s="264">
        <v>0</v>
      </c>
      <c r="G423" s="75"/>
    </row>
    <row r="424" spans="1:7">
      <c r="A424" s="264" t="s">
        <v>2016</v>
      </c>
      <c r="B424" s="264" t="s">
        <v>405</v>
      </c>
      <c r="C424" s="264" t="s">
        <v>405</v>
      </c>
      <c r="D424" s="264" t="s">
        <v>405</v>
      </c>
      <c r="E424" s="264">
        <v>9999</v>
      </c>
      <c r="F424" s="264">
        <v>0</v>
      </c>
      <c r="G424" s="75"/>
    </row>
    <row r="425" spans="1:7">
      <c r="A425" s="264" t="s">
        <v>2016</v>
      </c>
      <c r="B425" s="264" t="s">
        <v>405</v>
      </c>
      <c r="C425" s="264" t="s">
        <v>405</v>
      </c>
      <c r="D425" s="264" t="s">
        <v>405</v>
      </c>
      <c r="E425" s="264">
        <v>9999</v>
      </c>
      <c r="F425" s="264">
        <v>0</v>
      </c>
      <c r="G425" s="75"/>
    </row>
    <row r="426" spans="1:7">
      <c r="A426" s="264" t="s">
        <v>2016</v>
      </c>
      <c r="B426" s="264" t="s">
        <v>405</v>
      </c>
      <c r="C426" s="264" t="s">
        <v>405</v>
      </c>
      <c r="D426" s="264" t="s">
        <v>405</v>
      </c>
      <c r="E426" s="264">
        <v>9999</v>
      </c>
      <c r="F426" s="264">
        <v>0</v>
      </c>
      <c r="G426" s="75"/>
    </row>
    <row r="427" spans="1:7">
      <c r="A427" s="264" t="s">
        <v>2016</v>
      </c>
      <c r="B427" s="264" t="s">
        <v>405</v>
      </c>
      <c r="C427" s="264" t="s">
        <v>405</v>
      </c>
      <c r="D427" s="264" t="s">
        <v>405</v>
      </c>
      <c r="E427" s="264">
        <v>9999</v>
      </c>
      <c r="F427" s="264">
        <v>0</v>
      </c>
      <c r="G427" s="75"/>
    </row>
    <row r="428" spans="1:7">
      <c r="A428" s="264" t="s">
        <v>2016</v>
      </c>
      <c r="B428" s="264" t="s">
        <v>405</v>
      </c>
      <c r="C428" s="264" t="s">
        <v>405</v>
      </c>
      <c r="D428" s="264" t="s">
        <v>405</v>
      </c>
      <c r="E428" s="264">
        <v>9999</v>
      </c>
      <c r="F428" s="264">
        <v>0</v>
      </c>
      <c r="G428" s="75"/>
    </row>
    <row r="429" spans="1:7">
      <c r="A429" s="264" t="s">
        <v>2016</v>
      </c>
      <c r="B429" s="264" t="s">
        <v>405</v>
      </c>
      <c r="C429" s="264" t="s">
        <v>405</v>
      </c>
      <c r="D429" s="264" t="s">
        <v>405</v>
      </c>
      <c r="E429" s="264">
        <v>9999</v>
      </c>
      <c r="F429" s="264">
        <v>0</v>
      </c>
      <c r="G429" s="75"/>
    </row>
    <row r="430" spans="1:7">
      <c r="A430" s="264" t="s">
        <v>2016</v>
      </c>
      <c r="B430" s="264" t="s">
        <v>405</v>
      </c>
      <c r="C430" s="264" t="s">
        <v>405</v>
      </c>
      <c r="D430" s="264" t="s">
        <v>405</v>
      </c>
      <c r="E430" s="264">
        <v>9999</v>
      </c>
      <c r="F430" s="264">
        <v>0</v>
      </c>
      <c r="G430" s="75"/>
    </row>
    <row r="431" spans="1:7">
      <c r="A431" s="264" t="s">
        <v>2016</v>
      </c>
      <c r="B431" s="264" t="s">
        <v>405</v>
      </c>
      <c r="C431" s="264" t="s">
        <v>405</v>
      </c>
      <c r="D431" s="264" t="s">
        <v>405</v>
      </c>
      <c r="E431" s="264">
        <v>9999</v>
      </c>
      <c r="F431" s="264">
        <v>0</v>
      </c>
      <c r="G431" s="75"/>
    </row>
    <row r="432" spans="1:7">
      <c r="A432" s="264" t="s">
        <v>2016</v>
      </c>
      <c r="B432" s="264" t="s">
        <v>405</v>
      </c>
      <c r="C432" s="264" t="s">
        <v>405</v>
      </c>
      <c r="D432" s="264" t="s">
        <v>405</v>
      </c>
      <c r="E432" s="264">
        <v>9999</v>
      </c>
      <c r="F432" s="264">
        <v>0</v>
      </c>
      <c r="G432" s="75"/>
    </row>
    <row r="433" spans="1:7">
      <c r="A433" s="264" t="s">
        <v>2016</v>
      </c>
      <c r="B433" s="264" t="s">
        <v>405</v>
      </c>
      <c r="C433" s="264" t="s">
        <v>405</v>
      </c>
      <c r="D433" s="264" t="s">
        <v>405</v>
      </c>
      <c r="E433" s="264">
        <v>9999</v>
      </c>
      <c r="F433" s="264">
        <v>0</v>
      </c>
      <c r="G433" s="75"/>
    </row>
    <row r="434" spans="1:7">
      <c r="A434" s="264" t="s">
        <v>2016</v>
      </c>
      <c r="B434" s="264" t="s">
        <v>405</v>
      </c>
      <c r="C434" s="264" t="s">
        <v>405</v>
      </c>
      <c r="D434" s="264" t="s">
        <v>405</v>
      </c>
      <c r="E434" s="264">
        <v>9999</v>
      </c>
      <c r="F434" s="264">
        <v>0</v>
      </c>
      <c r="G434" s="75"/>
    </row>
    <row r="435" spans="1:7">
      <c r="A435" s="264" t="s">
        <v>2016</v>
      </c>
      <c r="B435" s="264" t="s">
        <v>405</v>
      </c>
      <c r="C435" s="264" t="s">
        <v>405</v>
      </c>
      <c r="D435" s="264" t="s">
        <v>405</v>
      </c>
      <c r="E435" s="264">
        <v>9999</v>
      </c>
      <c r="F435" s="264">
        <v>0</v>
      </c>
      <c r="G435" s="75"/>
    </row>
    <row r="436" spans="1:7">
      <c r="A436" s="264" t="s">
        <v>2016</v>
      </c>
      <c r="B436" s="264" t="s">
        <v>405</v>
      </c>
      <c r="C436" s="264" t="s">
        <v>405</v>
      </c>
      <c r="D436" s="264" t="s">
        <v>405</v>
      </c>
      <c r="E436" s="264">
        <v>9999</v>
      </c>
      <c r="F436" s="264">
        <v>0</v>
      </c>
      <c r="G436" s="75"/>
    </row>
    <row r="437" spans="1:7">
      <c r="A437" s="264" t="s">
        <v>2016</v>
      </c>
      <c r="B437" s="264" t="s">
        <v>405</v>
      </c>
      <c r="C437" s="264" t="s">
        <v>405</v>
      </c>
      <c r="D437" s="264" t="s">
        <v>405</v>
      </c>
      <c r="E437" s="264">
        <v>9999</v>
      </c>
      <c r="F437" s="264">
        <v>0</v>
      </c>
      <c r="G437" s="75"/>
    </row>
    <row r="438" spans="1:7">
      <c r="A438" s="264" t="s">
        <v>2016</v>
      </c>
      <c r="B438" s="264" t="s">
        <v>405</v>
      </c>
      <c r="C438" s="264" t="s">
        <v>405</v>
      </c>
      <c r="D438" s="264" t="s">
        <v>405</v>
      </c>
      <c r="E438" s="264">
        <v>9999</v>
      </c>
      <c r="F438" s="264">
        <v>0</v>
      </c>
      <c r="G438" s="75"/>
    </row>
    <row r="439" spans="1:7">
      <c r="A439" s="264" t="s">
        <v>2016</v>
      </c>
      <c r="B439" s="264" t="s">
        <v>405</v>
      </c>
      <c r="C439" s="264" t="s">
        <v>405</v>
      </c>
      <c r="D439" s="264" t="s">
        <v>405</v>
      </c>
      <c r="E439" s="264">
        <v>9999</v>
      </c>
      <c r="F439" s="264">
        <v>0</v>
      </c>
      <c r="G439" s="75"/>
    </row>
    <row r="440" spans="1:7">
      <c r="A440" s="264" t="s">
        <v>2016</v>
      </c>
      <c r="B440" s="264" t="s">
        <v>405</v>
      </c>
      <c r="C440" s="264" t="s">
        <v>405</v>
      </c>
      <c r="D440" s="264" t="s">
        <v>405</v>
      </c>
      <c r="E440" s="264">
        <v>9999</v>
      </c>
      <c r="F440" s="264">
        <v>0</v>
      </c>
      <c r="G440" s="75"/>
    </row>
    <row r="441" spans="1:7">
      <c r="A441" s="264" t="s">
        <v>2016</v>
      </c>
      <c r="B441" s="264" t="s">
        <v>405</v>
      </c>
      <c r="C441" s="264" t="s">
        <v>405</v>
      </c>
      <c r="D441" s="264" t="s">
        <v>405</v>
      </c>
      <c r="E441" s="264">
        <v>9999</v>
      </c>
      <c r="F441" s="264">
        <v>0</v>
      </c>
      <c r="G441" s="75"/>
    </row>
    <row r="442" spans="1:7">
      <c r="A442" s="264" t="s">
        <v>2016</v>
      </c>
      <c r="B442" s="264" t="s">
        <v>405</v>
      </c>
      <c r="C442" s="264" t="s">
        <v>405</v>
      </c>
      <c r="D442" s="264" t="s">
        <v>405</v>
      </c>
      <c r="E442" s="264">
        <v>9999</v>
      </c>
      <c r="F442" s="264">
        <v>0</v>
      </c>
      <c r="G442" s="75"/>
    </row>
    <row r="443" spans="1:7">
      <c r="A443" s="264" t="s">
        <v>2016</v>
      </c>
      <c r="B443" s="264" t="s">
        <v>405</v>
      </c>
      <c r="C443" s="264" t="s">
        <v>405</v>
      </c>
      <c r="D443" s="264" t="s">
        <v>405</v>
      </c>
      <c r="E443" s="264">
        <v>9999</v>
      </c>
      <c r="F443" s="264">
        <v>0</v>
      </c>
      <c r="G443" s="75"/>
    </row>
    <row r="444" spans="1:7">
      <c r="A444" s="264" t="s">
        <v>2016</v>
      </c>
      <c r="B444" s="264" t="s">
        <v>405</v>
      </c>
      <c r="C444" s="264" t="s">
        <v>405</v>
      </c>
      <c r="D444" s="264" t="s">
        <v>405</v>
      </c>
      <c r="E444" s="264">
        <v>9999</v>
      </c>
      <c r="F444" s="264">
        <v>0</v>
      </c>
      <c r="G444" s="75"/>
    </row>
    <row r="445" spans="1:7">
      <c r="A445" s="264" t="s">
        <v>2016</v>
      </c>
      <c r="B445" s="264" t="s">
        <v>405</v>
      </c>
      <c r="C445" s="264" t="s">
        <v>405</v>
      </c>
      <c r="D445" s="264" t="s">
        <v>405</v>
      </c>
      <c r="E445" s="264">
        <v>9999</v>
      </c>
      <c r="F445" s="264">
        <v>0</v>
      </c>
      <c r="G445" s="75"/>
    </row>
    <row r="446" spans="1:7">
      <c r="A446" s="264" t="s">
        <v>2016</v>
      </c>
      <c r="B446" s="264" t="s">
        <v>405</v>
      </c>
      <c r="C446" s="264" t="s">
        <v>405</v>
      </c>
      <c r="D446" s="264" t="s">
        <v>405</v>
      </c>
      <c r="E446" s="264">
        <v>9999</v>
      </c>
      <c r="F446" s="264">
        <v>0</v>
      </c>
      <c r="G446" s="75"/>
    </row>
    <row r="447" spans="1:7">
      <c r="A447" s="264" t="s">
        <v>2016</v>
      </c>
      <c r="B447" s="264" t="s">
        <v>405</v>
      </c>
      <c r="C447" s="264" t="s">
        <v>405</v>
      </c>
      <c r="D447" s="264" t="s">
        <v>405</v>
      </c>
      <c r="E447" s="264">
        <v>9999</v>
      </c>
      <c r="F447" s="264">
        <v>0</v>
      </c>
      <c r="G447" s="75"/>
    </row>
    <row r="448" spans="1:7">
      <c r="A448" s="264" t="s">
        <v>2016</v>
      </c>
      <c r="B448" s="264" t="s">
        <v>405</v>
      </c>
      <c r="C448" s="264" t="s">
        <v>405</v>
      </c>
      <c r="D448" s="264" t="s">
        <v>405</v>
      </c>
      <c r="E448" s="264">
        <v>9999</v>
      </c>
      <c r="F448" s="264">
        <v>0</v>
      </c>
      <c r="G448" s="75"/>
    </row>
    <row r="449" spans="1:7">
      <c r="A449" s="264" t="s">
        <v>2016</v>
      </c>
      <c r="B449" s="264" t="s">
        <v>405</v>
      </c>
      <c r="C449" s="264" t="s">
        <v>405</v>
      </c>
      <c r="D449" s="264" t="s">
        <v>405</v>
      </c>
      <c r="E449" s="264">
        <v>9999</v>
      </c>
      <c r="F449" s="264">
        <v>0</v>
      </c>
      <c r="G449" s="75"/>
    </row>
    <row r="450" spans="1:7">
      <c r="A450" s="264" t="s">
        <v>2016</v>
      </c>
      <c r="B450" s="264" t="s">
        <v>405</v>
      </c>
      <c r="C450" s="264" t="s">
        <v>405</v>
      </c>
      <c r="D450" s="264" t="s">
        <v>405</v>
      </c>
      <c r="E450" s="264">
        <v>9999</v>
      </c>
      <c r="F450" s="264">
        <v>0</v>
      </c>
      <c r="G450" s="75"/>
    </row>
    <row r="451" spans="1:7">
      <c r="A451" s="264" t="s">
        <v>2016</v>
      </c>
      <c r="B451" s="264" t="s">
        <v>405</v>
      </c>
      <c r="C451" s="264" t="s">
        <v>405</v>
      </c>
      <c r="D451" s="264" t="s">
        <v>405</v>
      </c>
      <c r="E451" s="264">
        <v>9999</v>
      </c>
      <c r="F451" s="264">
        <v>0</v>
      </c>
      <c r="G451" s="75"/>
    </row>
    <row r="452" spans="1:7">
      <c r="A452" s="264" t="s">
        <v>2016</v>
      </c>
      <c r="B452" s="264" t="s">
        <v>405</v>
      </c>
      <c r="C452" s="264" t="s">
        <v>405</v>
      </c>
      <c r="D452" s="264" t="s">
        <v>405</v>
      </c>
      <c r="E452" s="264">
        <v>9999</v>
      </c>
      <c r="F452" s="264">
        <v>0</v>
      </c>
      <c r="G452" s="75"/>
    </row>
    <row r="453" spans="1:7">
      <c r="A453" s="264" t="s">
        <v>2016</v>
      </c>
      <c r="B453" s="264" t="s">
        <v>405</v>
      </c>
      <c r="C453" s="264" t="s">
        <v>405</v>
      </c>
      <c r="D453" s="264" t="s">
        <v>405</v>
      </c>
      <c r="E453" s="264">
        <v>9999</v>
      </c>
      <c r="F453" s="264">
        <v>0</v>
      </c>
      <c r="G453" s="75"/>
    </row>
    <row r="454" spans="1:7">
      <c r="A454" s="264" t="s">
        <v>2016</v>
      </c>
      <c r="B454" s="264" t="s">
        <v>405</v>
      </c>
      <c r="C454" s="264" t="s">
        <v>405</v>
      </c>
      <c r="D454" s="264" t="s">
        <v>405</v>
      </c>
      <c r="E454" s="264">
        <v>9999</v>
      </c>
      <c r="F454" s="264">
        <v>0</v>
      </c>
      <c r="G454" s="75"/>
    </row>
    <row r="455" spans="1:7">
      <c r="A455" s="264" t="s">
        <v>2016</v>
      </c>
      <c r="B455" s="264" t="s">
        <v>405</v>
      </c>
      <c r="C455" s="264" t="s">
        <v>405</v>
      </c>
      <c r="D455" s="264" t="s">
        <v>405</v>
      </c>
      <c r="E455" s="264">
        <v>9999</v>
      </c>
      <c r="F455" s="264">
        <v>0</v>
      </c>
      <c r="G455" s="75"/>
    </row>
    <row r="456" spans="1:7">
      <c r="A456" s="264" t="s">
        <v>2016</v>
      </c>
      <c r="B456" s="264" t="s">
        <v>405</v>
      </c>
      <c r="C456" s="264" t="s">
        <v>405</v>
      </c>
      <c r="D456" s="264" t="s">
        <v>405</v>
      </c>
      <c r="E456" s="264">
        <v>9999</v>
      </c>
      <c r="F456" s="264">
        <v>0</v>
      </c>
      <c r="G456" s="75"/>
    </row>
    <row r="457" spans="1:7">
      <c r="A457" s="264" t="s">
        <v>2016</v>
      </c>
      <c r="B457" s="264" t="s">
        <v>405</v>
      </c>
      <c r="C457" s="264" t="s">
        <v>405</v>
      </c>
      <c r="D457" s="264" t="s">
        <v>405</v>
      </c>
      <c r="E457" s="264">
        <v>9999</v>
      </c>
      <c r="F457" s="264">
        <v>0</v>
      </c>
      <c r="G457" s="75"/>
    </row>
    <row r="458" spans="1:7">
      <c r="A458" s="264" t="s">
        <v>2016</v>
      </c>
      <c r="B458" s="264" t="s">
        <v>405</v>
      </c>
      <c r="C458" s="264" t="s">
        <v>405</v>
      </c>
      <c r="D458" s="264" t="s">
        <v>405</v>
      </c>
      <c r="E458" s="264">
        <v>9999</v>
      </c>
      <c r="F458" s="264">
        <v>0</v>
      </c>
      <c r="G458" s="75"/>
    </row>
    <row r="459" spans="1:7">
      <c r="A459" s="264" t="s">
        <v>2016</v>
      </c>
      <c r="B459" s="264" t="s">
        <v>405</v>
      </c>
      <c r="C459" s="264" t="s">
        <v>405</v>
      </c>
      <c r="D459" s="264" t="s">
        <v>405</v>
      </c>
      <c r="E459" s="264">
        <v>9999</v>
      </c>
      <c r="F459" s="264">
        <v>0</v>
      </c>
      <c r="G459" s="75"/>
    </row>
    <row r="460" spans="1:7">
      <c r="A460" s="264" t="s">
        <v>2016</v>
      </c>
      <c r="B460" s="264" t="s">
        <v>405</v>
      </c>
      <c r="C460" s="264" t="s">
        <v>405</v>
      </c>
      <c r="D460" s="264" t="s">
        <v>405</v>
      </c>
      <c r="E460" s="264">
        <v>9999</v>
      </c>
      <c r="F460" s="264">
        <v>0</v>
      </c>
      <c r="G460" s="75"/>
    </row>
    <row r="461" spans="1:7">
      <c r="A461" s="264" t="s">
        <v>2016</v>
      </c>
      <c r="B461" s="264" t="s">
        <v>405</v>
      </c>
      <c r="C461" s="264" t="s">
        <v>405</v>
      </c>
      <c r="D461" s="264" t="s">
        <v>405</v>
      </c>
      <c r="E461" s="264">
        <v>9999</v>
      </c>
      <c r="F461" s="264">
        <v>0</v>
      </c>
      <c r="G461" s="75"/>
    </row>
    <row r="462" spans="1:7">
      <c r="A462" s="264" t="s">
        <v>2016</v>
      </c>
      <c r="B462" s="264" t="s">
        <v>405</v>
      </c>
      <c r="C462" s="264" t="s">
        <v>405</v>
      </c>
      <c r="D462" s="264" t="s">
        <v>405</v>
      </c>
      <c r="E462" s="264">
        <v>9999</v>
      </c>
      <c r="F462" s="264">
        <v>0</v>
      </c>
      <c r="G462" s="75"/>
    </row>
    <row r="463" spans="1:7">
      <c r="A463" s="264" t="s">
        <v>2016</v>
      </c>
      <c r="B463" s="264" t="s">
        <v>405</v>
      </c>
      <c r="C463" s="264" t="s">
        <v>405</v>
      </c>
      <c r="D463" s="264" t="s">
        <v>405</v>
      </c>
      <c r="E463" s="264">
        <v>9999</v>
      </c>
      <c r="F463" s="264">
        <v>0</v>
      </c>
      <c r="G463" s="75"/>
    </row>
    <row r="464" spans="1:7">
      <c r="A464" s="264" t="s">
        <v>2016</v>
      </c>
      <c r="B464" s="264" t="s">
        <v>405</v>
      </c>
      <c r="C464" s="264" t="s">
        <v>405</v>
      </c>
      <c r="D464" s="264" t="s">
        <v>405</v>
      </c>
      <c r="E464" s="264">
        <v>9999</v>
      </c>
      <c r="F464" s="264">
        <v>0</v>
      </c>
      <c r="G464" s="75"/>
    </row>
    <row r="465" spans="1:7">
      <c r="A465" s="264" t="s">
        <v>2016</v>
      </c>
      <c r="B465" s="264" t="s">
        <v>405</v>
      </c>
      <c r="C465" s="264" t="s">
        <v>405</v>
      </c>
      <c r="D465" s="264" t="s">
        <v>405</v>
      </c>
      <c r="E465" s="264">
        <v>9999</v>
      </c>
      <c r="F465" s="264">
        <v>0</v>
      </c>
      <c r="G465" s="75"/>
    </row>
    <row r="466" spans="1:7">
      <c r="A466" s="264" t="s">
        <v>2016</v>
      </c>
      <c r="B466" s="264" t="s">
        <v>405</v>
      </c>
      <c r="C466" s="264" t="s">
        <v>405</v>
      </c>
      <c r="D466" s="264" t="s">
        <v>405</v>
      </c>
      <c r="E466" s="264">
        <v>9999</v>
      </c>
      <c r="F466" s="264">
        <v>0</v>
      </c>
      <c r="G466" s="75"/>
    </row>
    <row r="467" spans="1:7">
      <c r="A467" s="264" t="s">
        <v>2016</v>
      </c>
      <c r="B467" s="264" t="s">
        <v>405</v>
      </c>
      <c r="C467" s="264" t="s">
        <v>405</v>
      </c>
      <c r="D467" s="264" t="s">
        <v>405</v>
      </c>
      <c r="E467" s="264">
        <v>9999</v>
      </c>
      <c r="F467" s="264">
        <v>0</v>
      </c>
      <c r="G467" s="75"/>
    </row>
    <row r="468" spans="1:7">
      <c r="A468" s="264" t="s">
        <v>2016</v>
      </c>
      <c r="B468" s="264" t="s">
        <v>405</v>
      </c>
      <c r="C468" s="264" t="s">
        <v>405</v>
      </c>
      <c r="D468" s="264" t="s">
        <v>405</v>
      </c>
      <c r="E468" s="264">
        <v>9999</v>
      </c>
      <c r="F468" s="264">
        <v>0</v>
      </c>
      <c r="G468" s="75"/>
    </row>
    <row r="469" spans="1:7">
      <c r="A469" s="264" t="s">
        <v>2016</v>
      </c>
      <c r="B469" s="264" t="s">
        <v>405</v>
      </c>
      <c r="C469" s="264" t="s">
        <v>405</v>
      </c>
      <c r="D469" s="264" t="s">
        <v>405</v>
      </c>
      <c r="E469" s="264">
        <v>9999</v>
      </c>
      <c r="F469" s="264">
        <v>0</v>
      </c>
      <c r="G469" s="75"/>
    </row>
    <row r="470" spans="1:7">
      <c r="A470" s="264" t="s">
        <v>2016</v>
      </c>
      <c r="B470" s="264" t="s">
        <v>405</v>
      </c>
      <c r="C470" s="264" t="s">
        <v>405</v>
      </c>
      <c r="D470" s="264" t="s">
        <v>405</v>
      </c>
      <c r="E470" s="264">
        <v>9999</v>
      </c>
      <c r="F470" s="264">
        <v>0</v>
      </c>
      <c r="G470" s="75"/>
    </row>
    <row r="471" spans="1:7">
      <c r="A471" s="264" t="s">
        <v>2016</v>
      </c>
      <c r="B471" s="264" t="s">
        <v>405</v>
      </c>
      <c r="C471" s="264" t="s">
        <v>405</v>
      </c>
      <c r="D471" s="264" t="s">
        <v>405</v>
      </c>
      <c r="E471" s="264">
        <v>9999</v>
      </c>
      <c r="F471" s="264">
        <v>0</v>
      </c>
      <c r="G471" s="75"/>
    </row>
    <row r="472" spans="1:7">
      <c r="A472" s="264" t="s">
        <v>2016</v>
      </c>
      <c r="B472" s="264" t="s">
        <v>405</v>
      </c>
      <c r="C472" s="264" t="s">
        <v>405</v>
      </c>
      <c r="D472" s="264" t="s">
        <v>405</v>
      </c>
      <c r="E472" s="264">
        <v>9999</v>
      </c>
      <c r="F472" s="264">
        <v>0</v>
      </c>
      <c r="G472" s="75"/>
    </row>
    <row r="473" spans="1:7">
      <c r="A473" s="264" t="s">
        <v>2016</v>
      </c>
      <c r="B473" s="264" t="s">
        <v>405</v>
      </c>
      <c r="C473" s="264" t="s">
        <v>405</v>
      </c>
      <c r="D473" s="264" t="s">
        <v>405</v>
      </c>
      <c r="E473" s="264">
        <v>9999</v>
      </c>
      <c r="F473" s="264">
        <v>0</v>
      </c>
      <c r="G473" s="75"/>
    </row>
    <row r="474" spans="1:7">
      <c r="A474" s="264" t="s">
        <v>2016</v>
      </c>
      <c r="B474" s="264" t="s">
        <v>405</v>
      </c>
      <c r="C474" s="264" t="s">
        <v>405</v>
      </c>
      <c r="D474" s="264" t="s">
        <v>405</v>
      </c>
      <c r="E474" s="264">
        <v>9999</v>
      </c>
      <c r="F474" s="264">
        <v>0</v>
      </c>
      <c r="G474" s="75"/>
    </row>
    <row r="475" spans="1:7">
      <c r="A475" s="264" t="s">
        <v>2016</v>
      </c>
      <c r="B475" s="264" t="s">
        <v>405</v>
      </c>
      <c r="C475" s="264" t="s">
        <v>405</v>
      </c>
      <c r="D475" s="264" t="s">
        <v>405</v>
      </c>
      <c r="E475" s="264">
        <v>9999</v>
      </c>
      <c r="F475" s="264">
        <v>0</v>
      </c>
      <c r="G475" s="75"/>
    </row>
    <row r="476" spans="1:7">
      <c r="A476" s="264" t="s">
        <v>2016</v>
      </c>
      <c r="B476" s="264" t="s">
        <v>405</v>
      </c>
      <c r="C476" s="264" t="s">
        <v>405</v>
      </c>
      <c r="D476" s="264" t="s">
        <v>405</v>
      </c>
      <c r="E476" s="264">
        <v>9999</v>
      </c>
      <c r="F476" s="264">
        <v>0</v>
      </c>
      <c r="G476" s="75"/>
    </row>
    <row r="477" spans="1:7">
      <c r="A477" s="264" t="s">
        <v>2016</v>
      </c>
      <c r="B477" s="264" t="s">
        <v>405</v>
      </c>
      <c r="C477" s="264" t="s">
        <v>405</v>
      </c>
      <c r="D477" s="264" t="s">
        <v>405</v>
      </c>
      <c r="E477" s="264">
        <v>9999</v>
      </c>
      <c r="F477" s="264">
        <v>0</v>
      </c>
      <c r="G477" s="75"/>
    </row>
    <row r="478" spans="1:7">
      <c r="A478" s="264" t="s">
        <v>2016</v>
      </c>
      <c r="B478" s="264" t="s">
        <v>405</v>
      </c>
      <c r="C478" s="264" t="s">
        <v>405</v>
      </c>
      <c r="D478" s="264" t="s">
        <v>405</v>
      </c>
      <c r="E478" s="264">
        <v>9999</v>
      </c>
      <c r="F478" s="264">
        <v>0</v>
      </c>
      <c r="G478" s="75"/>
    </row>
    <row r="479" spans="1:7">
      <c r="A479" s="264" t="s">
        <v>2016</v>
      </c>
      <c r="B479" s="264" t="s">
        <v>405</v>
      </c>
      <c r="C479" s="264" t="s">
        <v>405</v>
      </c>
      <c r="D479" s="264" t="s">
        <v>405</v>
      </c>
      <c r="E479" s="264">
        <v>9999</v>
      </c>
      <c r="F479" s="264">
        <v>0</v>
      </c>
      <c r="G479" s="75"/>
    </row>
    <row r="480" spans="1:7">
      <c r="A480" s="264" t="s">
        <v>2016</v>
      </c>
      <c r="B480" s="264" t="s">
        <v>405</v>
      </c>
      <c r="C480" s="264" t="s">
        <v>405</v>
      </c>
      <c r="D480" s="264" t="s">
        <v>405</v>
      </c>
      <c r="E480" s="264">
        <v>9999</v>
      </c>
      <c r="F480" s="264">
        <v>0</v>
      </c>
      <c r="G480" s="75"/>
    </row>
    <row r="481" spans="1:7">
      <c r="A481" s="264" t="s">
        <v>2016</v>
      </c>
      <c r="B481" s="264" t="s">
        <v>405</v>
      </c>
      <c r="C481" s="264" t="s">
        <v>405</v>
      </c>
      <c r="D481" s="264" t="s">
        <v>405</v>
      </c>
      <c r="E481" s="264">
        <v>9999</v>
      </c>
      <c r="F481" s="264">
        <v>0</v>
      </c>
      <c r="G481" s="75"/>
    </row>
    <row r="482" spans="1:7">
      <c r="A482" s="264" t="s">
        <v>2016</v>
      </c>
      <c r="B482" s="264" t="s">
        <v>405</v>
      </c>
      <c r="C482" s="264" t="s">
        <v>405</v>
      </c>
      <c r="D482" s="264" t="s">
        <v>405</v>
      </c>
      <c r="E482" s="264">
        <v>9999</v>
      </c>
      <c r="F482" s="264">
        <v>0</v>
      </c>
      <c r="G482" s="75"/>
    </row>
    <row r="483" spans="1:7">
      <c r="A483" s="264" t="s">
        <v>2016</v>
      </c>
      <c r="B483" s="264" t="s">
        <v>405</v>
      </c>
      <c r="C483" s="264" t="s">
        <v>405</v>
      </c>
      <c r="D483" s="264" t="s">
        <v>405</v>
      </c>
      <c r="E483" s="264">
        <v>9999</v>
      </c>
      <c r="F483" s="264">
        <v>0</v>
      </c>
      <c r="G483" s="75"/>
    </row>
    <row r="484" spans="1:7">
      <c r="A484" s="264" t="s">
        <v>2016</v>
      </c>
      <c r="B484" s="264" t="s">
        <v>405</v>
      </c>
      <c r="C484" s="264" t="s">
        <v>405</v>
      </c>
      <c r="D484" s="264" t="s">
        <v>405</v>
      </c>
      <c r="E484" s="264">
        <v>9999</v>
      </c>
      <c r="F484" s="264">
        <v>0</v>
      </c>
      <c r="G484" s="75"/>
    </row>
    <row r="485" spans="1:7">
      <c r="A485" s="264" t="s">
        <v>2016</v>
      </c>
      <c r="B485" s="264" t="s">
        <v>405</v>
      </c>
      <c r="C485" s="264" t="s">
        <v>405</v>
      </c>
      <c r="D485" s="264" t="s">
        <v>405</v>
      </c>
      <c r="E485" s="264">
        <v>9999</v>
      </c>
      <c r="F485" s="264">
        <v>0</v>
      </c>
      <c r="G485" s="75"/>
    </row>
    <row r="486" spans="1:7">
      <c r="A486" s="264" t="s">
        <v>2016</v>
      </c>
      <c r="B486" s="264" t="s">
        <v>405</v>
      </c>
      <c r="C486" s="264" t="s">
        <v>405</v>
      </c>
      <c r="D486" s="264" t="s">
        <v>405</v>
      </c>
      <c r="E486" s="264">
        <v>9999</v>
      </c>
      <c r="F486" s="264">
        <v>0</v>
      </c>
      <c r="G486" s="75"/>
    </row>
    <row r="487" spans="1:7">
      <c r="A487" s="264" t="s">
        <v>2016</v>
      </c>
      <c r="B487" s="264" t="s">
        <v>405</v>
      </c>
      <c r="C487" s="264" t="s">
        <v>405</v>
      </c>
      <c r="D487" s="264" t="s">
        <v>405</v>
      </c>
      <c r="E487" s="264">
        <v>9999</v>
      </c>
      <c r="F487" s="264">
        <v>0</v>
      </c>
      <c r="G487" s="75"/>
    </row>
    <row r="488" spans="1:7">
      <c r="A488" s="264" t="s">
        <v>2016</v>
      </c>
      <c r="B488" s="264" t="s">
        <v>405</v>
      </c>
      <c r="C488" s="264" t="s">
        <v>405</v>
      </c>
      <c r="D488" s="264" t="s">
        <v>405</v>
      </c>
      <c r="E488" s="264">
        <v>9999</v>
      </c>
      <c r="F488" s="264">
        <v>0</v>
      </c>
      <c r="G488" s="75"/>
    </row>
    <row r="489" spans="1:7">
      <c r="A489" s="264" t="s">
        <v>2016</v>
      </c>
      <c r="B489" s="264" t="s">
        <v>405</v>
      </c>
      <c r="C489" s="264" t="s">
        <v>405</v>
      </c>
      <c r="D489" s="264" t="s">
        <v>405</v>
      </c>
      <c r="E489" s="264">
        <v>9999</v>
      </c>
      <c r="F489" s="264">
        <v>0</v>
      </c>
      <c r="G489" s="75"/>
    </row>
    <row r="490" spans="1:7">
      <c r="A490" s="264" t="s">
        <v>2016</v>
      </c>
      <c r="B490" s="264" t="s">
        <v>405</v>
      </c>
      <c r="C490" s="264" t="s">
        <v>405</v>
      </c>
      <c r="D490" s="264" t="s">
        <v>405</v>
      </c>
      <c r="E490" s="264">
        <v>9999</v>
      </c>
      <c r="F490" s="264">
        <v>0</v>
      </c>
      <c r="G490" s="75"/>
    </row>
    <row r="491" spans="1:7">
      <c r="A491" s="264" t="s">
        <v>2016</v>
      </c>
      <c r="B491" s="264" t="s">
        <v>405</v>
      </c>
      <c r="C491" s="264" t="s">
        <v>405</v>
      </c>
      <c r="D491" s="264" t="s">
        <v>405</v>
      </c>
      <c r="E491" s="264">
        <v>9999</v>
      </c>
      <c r="F491" s="264">
        <v>0</v>
      </c>
      <c r="G491" s="75"/>
    </row>
    <row r="492" spans="1:7">
      <c r="A492" s="264" t="s">
        <v>2016</v>
      </c>
      <c r="B492" s="264" t="s">
        <v>405</v>
      </c>
      <c r="C492" s="264" t="s">
        <v>405</v>
      </c>
      <c r="D492" s="264" t="s">
        <v>405</v>
      </c>
      <c r="E492" s="264">
        <v>9999</v>
      </c>
      <c r="F492" s="264">
        <v>0</v>
      </c>
      <c r="G492" s="75"/>
    </row>
    <row r="493" spans="1:7">
      <c r="A493" s="264" t="s">
        <v>2016</v>
      </c>
      <c r="B493" s="264" t="s">
        <v>405</v>
      </c>
      <c r="C493" s="264" t="s">
        <v>405</v>
      </c>
      <c r="D493" s="264" t="s">
        <v>405</v>
      </c>
      <c r="E493" s="264">
        <v>9999</v>
      </c>
      <c r="F493" s="264">
        <v>0</v>
      </c>
      <c r="G493" s="75"/>
    </row>
    <row r="494" spans="1:7">
      <c r="A494" s="264" t="s">
        <v>2016</v>
      </c>
      <c r="B494" s="264" t="s">
        <v>405</v>
      </c>
      <c r="C494" s="264" t="s">
        <v>405</v>
      </c>
      <c r="D494" s="264" t="s">
        <v>405</v>
      </c>
      <c r="E494" s="264">
        <v>9999</v>
      </c>
      <c r="F494" s="264">
        <v>0</v>
      </c>
      <c r="G494" s="75"/>
    </row>
    <row r="495" spans="1:7">
      <c r="A495" s="264" t="s">
        <v>2016</v>
      </c>
      <c r="B495" s="264" t="s">
        <v>405</v>
      </c>
      <c r="C495" s="264" t="s">
        <v>405</v>
      </c>
      <c r="D495" s="264" t="s">
        <v>405</v>
      </c>
      <c r="E495" s="264">
        <v>9999</v>
      </c>
      <c r="F495" s="264">
        <v>0</v>
      </c>
      <c r="G495" s="75"/>
    </row>
    <row r="496" spans="1:7">
      <c r="A496" s="264" t="s">
        <v>2016</v>
      </c>
      <c r="B496" s="264" t="s">
        <v>405</v>
      </c>
      <c r="C496" s="264" t="s">
        <v>405</v>
      </c>
      <c r="D496" s="264" t="s">
        <v>405</v>
      </c>
      <c r="E496" s="264">
        <v>9999</v>
      </c>
      <c r="F496" s="264">
        <v>0</v>
      </c>
      <c r="G496" s="75"/>
    </row>
    <row r="497" spans="1:7">
      <c r="A497" s="264" t="s">
        <v>2016</v>
      </c>
      <c r="B497" s="264" t="s">
        <v>405</v>
      </c>
      <c r="C497" s="264" t="s">
        <v>405</v>
      </c>
      <c r="D497" s="264" t="s">
        <v>405</v>
      </c>
      <c r="E497" s="264">
        <v>9999</v>
      </c>
      <c r="F497" s="264">
        <v>0</v>
      </c>
      <c r="G497" s="75"/>
    </row>
    <row r="498" spans="1:7">
      <c r="A498" s="264" t="s">
        <v>2016</v>
      </c>
      <c r="B498" s="264" t="s">
        <v>405</v>
      </c>
      <c r="C498" s="264" t="s">
        <v>405</v>
      </c>
      <c r="D498" s="264" t="s">
        <v>405</v>
      </c>
      <c r="E498" s="264">
        <v>9999</v>
      </c>
      <c r="F498" s="264">
        <v>0</v>
      </c>
      <c r="G498" s="75"/>
    </row>
    <row r="499" spans="1:7">
      <c r="A499" s="264" t="s">
        <v>2016</v>
      </c>
      <c r="B499" s="264" t="s">
        <v>405</v>
      </c>
      <c r="C499" s="264" t="s">
        <v>405</v>
      </c>
      <c r="D499" s="264" t="s">
        <v>405</v>
      </c>
      <c r="E499" s="264">
        <v>9999</v>
      </c>
      <c r="F499" s="264">
        <v>0</v>
      </c>
      <c r="G499" s="75"/>
    </row>
    <row r="500" spans="1:7">
      <c r="A500" s="264" t="s">
        <v>2016</v>
      </c>
      <c r="B500" s="264" t="s">
        <v>405</v>
      </c>
      <c r="C500" s="264" t="s">
        <v>405</v>
      </c>
      <c r="D500" s="264" t="s">
        <v>405</v>
      </c>
      <c r="E500" s="264">
        <v>9999</v>
      </c>
      <c r="F500" s="264">
        <v>0</v>
      </c>
      <c r="G500" s="75"/>
    </row>
    <row r="501" spans="1:7">
      <c r="A501" s="264" t="s">
        <v>2016</v>
      </c>
      <c r="B501" s="264" t="s">
        <v>405</v>
      </c>
      <c r="C501" s="264" t="s">
        <v>405</v>
      </c>
      <c r="D501" s="264" t="s">
        <v>405</v>
      </c>
      <c r="E501" s="264">
        <v>9999</v>
      </c>
      <c r="F501" s="264">
        <v>0</v>
      </c>
      <c r="G501" s="75"/>
    </row>
    <row r="502" spans="1:7">
      <c r="A502" s="264" t="s">
        <v>2016</v>
      </c>
      <c r="B502" s="264" t="s">
        <v>405</v>
      </c>
      <c r="C502" s="264" t="s">
        <v>405</v>
      </c>
      <c r="D502" s="264" t="s">
        <v>405</v>
      </c>
      <c r="E502" s="264">
        <v>9999</v>
      </c>
      <c r="F502" s="264">
        <v>0</v>
      </c>
      <c r="G502" s="75"/>
    </row>
    <row r="503" spans="1:7">
      <c r="A503" s="264" t="s">
        <v>2016</v>
      </c>
      <c r="B503" s="264" t="s">
        <v>405</v>
      </c>
      <c r="C503" s="264" t="s">
        <v>405</v>
      </c>
      <c r="D503" s="264" t="s">
        <v>405</v>
      </c>
      <c r="E503" s="264">
        <v>9999</v>
      </c>
      <c r="F503" s="264">
        <v>0</v>
      </c>
      <c r="G503" s="75"/>
    </row>
    <row r="504" spans="1:7">
      <c r="A504" s="264" t="s">
        <v>2016</v>
      </c>
      <c r="B504" s="264" t="s">
        <v>405</v>
      </c>
      <c r="C504" s="264" t="s">
        <v>405</v>
      </c>
      <c r="D504" s="264" t="s">
        <v>405</v>
      </c>
      <c r="E504" s="264">
        <v>9999</v>
      </c>
      <c r="F504" s="264">
        <v>0</v>
      </c>
      <c r="G504" s="75"/>
    </row>
    <row r="505" spans="1:7">
      <c r="A505" s="264" t="s">
        <v>2016</v>
      </c>
      <c r="B505" s="264" t="s">
        <v>405</v>
      </c>
      <c r="C505" s="264" t="s">
        <v>405</v>
      </c>
      <c r="D505" s="264" t="s">
        <v>405</v>
      </c>
      <c r="E505" s="264">
        <v>9999</v>
      </c>
      <c r="F505" s="264">
        <v>0</v>
      </c>
      <c r="G505" s="75"/>
    </row>
    <row r="506" spans="1:7">
      <c r="A506" s="264" t="s">
        <v>2016</v>
      </c>
      <c r="B506" s="264" t="s">
        <v>405</v>
      </c>
      <c r="C506" s="264" t="s">
        <v>405</v>
      </c>
      <c r="D506" s="264" t="s">
        <v>405</v>
      </c>
      <c r="E506" s="264">
        <v>9999</v>
      </c>
      <c r="F506" s="264">
        <v>0</v>
      </c>
      <c r="G506" s="75"/>
    </row>
    <row r="507" spans="1:7">
      <c r="A507" s="264" t="s">
        <v>2016</v>
      </c>
      <c r="B507" s="264" t="s">
        <v>405</v>
      </c>
      <c r="C507" s="264" t="s">
        <v>405</v>
      </c>
      <c r="D507" s="264" t="s">
        <v>405</v>
      </c>
      <c r="E507" s="264">
        <v>9999</v>
      </c>
      <c r="F507" s="264">
        <v>0</v>
      </c>
      <c r="G507" s="75"/>
    </row>
    <row r="508" spans="1:7">
      <c r="A508" s="264" t="s">
        <v>2016</v>
      </c>
      <c r="B508" s="264" t="s">
        <v>405</v>
      </c>
      <c r="C508" s="264" t="s">
        <v>405</v>
      </c>
      <c r="D508" s="264" t="s">
        <v>405</v>
      </c>
      <c r="E508" s="264">
        <v>9999</v>
      </c>
      <c r="F508" s="264">
        <v>0</v>
      </c>
      <c r="G508" s="75"/>
    </row>
    <row r="509" spans="1:7">
      <c r="A509" s="264" t="s">
        <v>2016</v>
      </c>
      <c r="B509" s="264" t="s">
        <v>405</v>
      </c>
      <c r="C509" s="264" t="s">
        <v>405</v>
      </c>
      <c r="D509" s="264" t="s">
        <v>405</v>
      </c>
      <c r="E509" s="264">
        <v>9999</v>
      </c>
      <c r="F509" s="264">
        <v>0</v>
      </c>
      <c r="G509" s="75"/>
    </row>
    <row r="510" spans="1:7">
      <c r="A510" s="264" t="s">
        <v>2016</v>
      </c>
      <c r="B510" s="264" t="s">
        <v>405</v>
      </c>
      <c r="C510" s="264" t="s">
        <v>405</v>
      </c>
      <c r="D510" s="264" t="s">
        <v>405</v>
      </c>
      <c r="E510" s="264">
        <v>9999</v>
      </c>
      <c r="F510" s="264">
        <v>0</v>
      </c>
      <c r="G510" s="75"/>
    </row>
    <row r="511" spans="1:7">
      <c r="A511" s="264" t="s">
        <v>2016</v>
      </c>
      <c r="B511" s="264" t="s">
        <v>405</v>
      </c>
      <c r="C511" s="264" t="s">
        <v>405</v>
      </c>
      <c r="D511" s="264" t="s">
        <v>405</v>
      </c>
      <c r="E511" s="264">
        <v>9999</v>
      </c>
      <c r="F511" s="264">
        <v>0</v>
      </c>
      <c r="G511" s="75"/>
    </row>
    <row r="512" spans="1:7">
      <c r="A512" s="264" t="s">
        <v>2016</v>
      </c>
      <c r="B512" s="264" t="s">
        <v>405</v>
      </c>
      <c r="C512" s="264" t="s">
        <v>405</v>
      </c>
      <c r="D512" s="264" t="s">
        <v>405</v>
      </c>
      <c r="E512" s="264">
        <v>9999</v>
      </c>
      <c r="F512" s="264">
        <v>0</v>
      </c>
      <c r="G512" s="75"/>
    </row>
    <row r="513" spans="1:7">
      <c r="A513" s="264" t="s">
        <v>2016</v>
      </c>
      <c r="B513" s="264" t="s">
        <v>405</v>
      </c>
      <c r="C513" s="264" t="s">
        <v>405</v>
      </c>
      <c r="D513" s="264" t="s">
        <v>405</v>
      </c>
      <c r="E513" s="264">
        <v>9999</v>
      </c>
      <c r="F513" s="264">
        <v>0</v>
      </c>
      <c r="G513" s="75"/>
    </row>
    <row r="514" spans="1:7">
      <c r="A514" s="264" t="s">
        <v>2016</v>
      </c>
      <c r="B514" s="264" t="s">
        <v>405</v>
      </c>
      <c r="C514" s="264" t="s">
        <v>405</v>
      </c>
      <c r="D514" s="264" t="s">
        <v>405</v>
      </c>
      <c r="E514" s="264">
        <v>9999</v>
      </c>
      <c r="F514" s="264">
        <v>0</v>
      </c>
      <c r="G514" s="75"/>
    </row>
    <row r="515" spans="1:7">
      <c r="A515" s="264" t="s">
        <v>2016</v>
      </c>
      <c r="B515" s="264" t="s">
        <v>405</v>
      </c>
      <c r="C515" s="264" t="s">
        <v>405</v>
      </c>
      <c r="D515" s="264" t="s">
        <v>405</v>
      </c>
      <c r="E515" s="264">
        <v>9999</v>
      </c>
      <c r="F515" s="264">
        <v>0</v>
      </c>
      <c r="G515" s="75"/>
    </row>
    <row r="516" spans="1:7">
      <c r="A516" s="478">
        <v>97291</v>
      </c>
      <c r="B516" s="478" t="s">
        <v>1180</v>
      </c>
      <c r="C516" s="478" t="s">
        <v>700</v>
      </c>
      <c r="D516" s="478" t="s">
        <v>438</v>
      </c>
      <c r="E516" s="478">
        <v>796</v>
      </c>
      <c r="F516" s="478">
        <v>0</v>
      </c>
      <c r="G516" s="75"/>
    </row>
    <row r="517" spans="1:7">
      <c r="A517" s="75"/>
      <c r="B517" s="75"/>
      <c r="C517" s="75"/>
      <c r="D517" s="75"/>
      <c r="E517" s="75"/>
      <c r="F517" s="75"/>
      <c r="G517" s="75"/>
    </row>
    <row r="518" spans="1:7">
      <c r="A518" s="75"/>
      <c r="B518" s="75"/>
      <c r="C518" s="75"/>
      <c r="D518" s="75"/>
      <c r="E518" s="75"/>
      <c r="F518" s="75"/>
      <c r="G518" s="75"/>
    </row>
    <row r="519" spans="1:7">
      <c r="A519" s="75"/>
      <c r="B519" s="75"/>
      <c r="C519" s="75"/>
      <c r="D519" s="75"/>
      <c r="E519" s="75"/>
      <c r="F519" s="75"/>
      <c r="G519" s="75"/>
    </row>
    <row r="520" spans="1:7">
      <c r="A520" s="75"/>
      <c r="B520" s="75"/>
      <c r="C520" s="75"/>
      <c r="D520" s="75"/>
      <c r="E520" s="75"/>
      <c r="F520" s="75"/>
      <c r="G520" s="75"/>
    </row>
    <row r="521" spans="1:7">
      <c r="A521" s="75"/>
      <c r="B521" s="75"/>
      <c r="C521" s="75"/>
      <c r="D521" s="75"/>
      <c r="E521" s="75"/>
      <c r="F521" s="75"/>
      <c r="G521" s="75"/>
    </row>
    <row r="522" spans="1:7">
      <c r="A522" s="75"/>
      <c r="B522" s="75"/>
      <c r="C522" s="75"/>
      <c r="D522" s="75"/>
      <c r="E522" s="75"/>
      <c r="F522" s="75"/>
      <c r="G522" s="75"/>
    </row>
    <row r="523" spans="1:7">
      <c r="A523" s="75"/>
      <c r="B523" s="75"/>
      <c r="C523" s="75"/>
      <c r="D523" s="75"/>
      <c r="E523" s="75"/>
      <c r="F523" s="75"/>
      <c r="G523" s="75"/>
    </row>
    <row r="524" spans="1:7">
      <c r="A524" s="75"/>
      <c r="B524" s="75"/>
      <c r="C524" s="75"/>
      <c r="D524" s="75"/>
      <c r="E524" s="75"/>
      <c r="F524" s="75"/>
      <c r="G524" s="75"/>
    </row>
    <row r="525" spans="1:7">
      <c r="A525" s="75"/>
      <c r="B525" s="75"/>
      <c r="C525" s="75"/>
      <c r="D525" s="75"/>
      <c r="E525" s="75"/>
      <c r="F525" s="75"/>
      <c r="G525" s="75"/>
    </row>
    <row r="526" spans="1:7">
      <c r="A526" s="75"/>
      <c r="B526" s="75"/>
      <c r="C526" s="75"/>
      <c r="D526" s="75"/>
      <c r="E526" s="75"/>
      <c r="F526" s="75"/>
      <c r="G526" s="75"/>
    </row>
    <row r="527" spans="1:7">
      <c r="A527" s="75"/>
      <c r="B527" s="75"/>
      <c r="C527" s="75"/>
      <c r="D527" s="75"/>
      <c r="E527" s="75"/>
      <c r="F527" s="75"/>
      <c r="G527" s="75"/>
    </row>
    <row r="528" spans="1:7">
      <c r="A528" s="75"/>
      <c r="B528" s="75"/>
      <c r="C528" s="75"/>
      <c r="D528" s="75"/>
      <c r="E528" s="75"/>
      <c r="F528" s="75"/>
      <c r="G528" s="75"/>
    </row>
    <row r="529" spans="1:7">
      <c r="A529" s="75"/>
      <c r="B529" s="75"/>
      <c r="C529" s="75"/>
      <c r="D529" s="75"/>
      <c r="E529" s="75"/>
      <c r="F529" s="75"/>
      <c r="G529" s="75"/>
    </row>
    <row r="530" spans="1:7">
      <c r="A530" s="75"/>
      <c r="B530" s="75"/>
      <c r="C530" s="75"/>
      <c r="D530" s="75"/>
      <c r="E530" s="75"/>
      <c r="F530" s="75"/>
      <c r="G530" s="75"/>
    </row>
    <row r="531" spans="1:7">
      <c r="A531" s="75"/>
      <c r="B531" s="75"/>
      <c r="C531" s="75"/>
      <c r="D531" s="75"/>
      <c r="E531" s="75"/>
      <c r="F531" s="75"/>
      <c r="G531" s="75"/>
    </row>
    <row r="532" spans="1:7">
      <c r="A532" s="75"/>
      <c r="B532" s="75"/>
      <c r="C532" s="75"/>
      <c r="D532" s="75"/>
      <c r="E532" s="75"/>
      <c r="F532" s="75"/>
      <c r="G532" s="75"/>
    </row>
    <row r="533" spans="1:7">
      <c r="A533" s="75"/>
      <c r="B533" s="75"/>
      <c r="C533" s="75"/>
      <c r="D533" s="75"/>
      <c r="E533" s="75"/>
      <c r="F533" s="75"/>
      <c r="G533" s="75"/>
    </row>
    <row r="534" spans="1:7">
      <c r="A534" s="75"/>
      <c r="B534" s="75"/>
      <c r="C534" s="75"/>
      <c r="D534" s="75"/>
      <c r="E534" s="75"/>
      <c r="F534" s="75"/>
      <c r="G534" s="75"/>
    </row>
    <row r="535" spans="1:7">
      <c r="A535" s="75"/>
      <c r="B535" s="75"/>
      <c r="C535" s="75"/>
      <c r="D535" s="75"/>
      <c r="E535" s="75"/>
      <c r="F535" s="75"/>
      <c r="G535" s="75"/>
    </row>
    <row r="536" spans="1:7">
      <c r="A536" s="75"/>
      <c r="B536" s="75"/>
      <c r="C536" s="75"/>
      <c r="D536" s="75"/>
      <c r="E536" s="75"/>
      <c r="F536" s="75"/>
      <c r="G536" s="75"/>
    </row>
    <row r="537" spans="1:7">
      <c r="A537" s="75"/>
      <c r="B537" s="75"/>
      <c r="C537" s="75"/>
      <c r="D537" s="75"/>
      <c r="E537" s="75"/>
      <c r="F537" s="75"/>
      <c r="G537" s="75"/>
    </row>
    <row r="538" spans="1:7">
      <c r="A538" s="75"/>
      <c r="B538" s="75"/>
      <c r="C538" s="75"/>
      <c r="D538" s="75"/>
      <c r="E538" s="75"/>
      <c r="F538" s="75"/>
      <c r="G538" s="75"/>
    </row>
    <row r="539" spans="1:7">
      <c r="A539" s="75"/>
      <c r="B539" s="75"/>
      <c r="C539" s="75"/>
      <c r="D539" s="75"/>
      <c r="E539" s="75"/>
      <c r="F539" s="75"/>
      <c r="G539" s="75"/>
    </row>
    <row r="540" spans="1:7">
      <c r="A540" s="75"/>
      <c r="B540" s="75"/>
      <c r="C540" s="75"/>
      <c r="D540" s="75"/>
      <c r="E540" s="75"/>
      <c r="F540" s="75"/>
      <c r="G540" s="75"/>
    </row>
    <row r="541" spans="1:7">
      <c r="A541" s="75"/>
      <c r="B541" s="75"/>
      <c r="C541" s="75"/>
      <c r="D541" s="75"/>
      <c r="E541" s="75"/>
      <c r="F541" s="75"/>
      <c r="G541" s="75"/>
    </row>
    <row r="542" spans="1:7">
      <c r="A542" s="75"/>
      <c r="B542" s="75"/>
      <c r="C542" s="75"/>
      <c r="D542" s="75"/>
      <c r="E542" s="75"/>
      <c r="F542" s="75"/>
      <c r="G542" s="75"/>
    </row>
    <row r="543" spans="1:7">
      <c r="A543" s="75"/>
      <c r="B543" s="75"/>
      <c r="C543" s="75"/>
      <c r="D543" s="75"/>
      <c r="E543" s="75"/>
      <c r="F543" s="75"/>
      <c r="G543" s="75"/>
    </row>
    <row r="544" spans="1:7">
      <c r="A544" s="75"/>
      <c r="B544" s="75"/>
      <c r="C544" s="75"/>
      <c r="D544" s="75"/>
      <c r="E544" s="75"/>
      <c r="F544" s="75"/>
      <c r="G544" s="75"/>
    </row>
    <row r="545" spans="1:7">
      <c r="A545" s="75"/>
      <c r="B545" s="75"/>
      <c r="C545" s="75"/>
      <c r="D545" s="75"/>
      <c r="E545" s="75"/>
      <c r="F545" s="75"/>
      <c r="G545" s="75"/>
    </row>
    <row r="546" spans="1:7">
      <c r="A546" s="75"/>
      <c r="B546" s="75"/>
      <c r="C546" s="75"/>
      <c r="D546" s="75"/>
      <c r="E546" s="75"/>
      <c r="F546" s="75"/>
      <c r="G546" s="75"/>
    </row>
    <row r="547" spans="1:7">
      <c r="A547" s="75"/>
      <c r="B547" s="75"/>
      <c r="C547" s="75"/>
      <c r="D547" s="75"/>
      <c r="E547" s="75"/>
      <c r="F547" s="75"/>
      <c r="G547" s="75"/>
    </row>
    <row r="548" spans="1:7">
      <c r="A548" s="75"/>
      <c r="B548" s="75"/>
      <c r="C548" s="75"/>
      <c r="D548" s="75"/>
      <c r="E548" s="75"/>
      <c r="F548" s="75"/>
      <c r="G548" s="75"/>
    </row>
    <row r="549" spans="1:7">
      <c r="A549" s="75"/>
      <c r="B549" s="75"/>
      <c r="C549" s="75"/>
      <c r="D549" s="75"/>
      <c r="E549" s="75"/>
      <c r="F549" s="75"/>
      <c r="G549" s="75"/>
    </row>
    <row r="550" spans="1:7">
      <c r="A550" s="75"/>
      <c r="B550" s="75"/>
      <c r="C550" s="75"/>
      <c r="D550" s="75"/>
      <c r="E550" s="75"/>
      <c r="F550" s="75"/>
      <c r="G550" s="75"/>
    </row>
    <row r="551" spans="1:7">
      <c r="A551" s="75"/>
      <c r="B551" s="75"/>
      <c r="C551" s="75"/>
      <c r="D551" s="75"/>
      <c r="E551" s="75"/>
      <c r="F551" s="75"/>
      <c r="G551" s="75"/>
    </row>
    <row r="552" spans="1:7">
      <c r="A552" s="75"/>
      <c r="B552" s="75"/>
      <c r="C552" s="75"/>
      <c r="D552" s="75"/>
      <c r="E552" s="75"/>
      <c r="F552" s="75"/>
      <c r="G552" s="75"/>
    </row>
    <row r="553" spans="1:7">
      <c r="A553" s="75"/>
      <c r="B553" s="75"/>
      <c r="C553" s="75"/>
      <c r="D553" s="75"/>
      <c r="E553" s="75"/>
      <c r="F553" s="75"/>
      <c r="G553" s="75"/>
    </row>
    <row r="554" spans="1:7">
      <c r="A554" s="75"/>
      <c r="B554" s="75"/>
      <c r="C554" s="75"/>
      <c r="D554" s="75"/>
      <c r="E554" s="75"/>
      <c r="F554" s="75"/>
      <c r="G554" s="75"/>
    </row>
    <row r="555" spans="1:7">
      <c r="A555" s="75"/>
      <c r="B555" s="75"/>
      <c r="C555" s="75"/>
      <c r="D555" s="75"/>
      <c r="E555" s="75"/>
      <c r="F555" s="75"/>
      <c r="G555" s="75"/>
    </row>
    <row r="556" spans="1:7">
      <c r="A556" s="75"/>
      <c r="B556" s="75"/>
      <c r="C556" s="75"/>
      <c r="D556" s="75"/>
      <c r="E556" s="75"/>
      <c r="F556" s="75"/>
      <c r="G556" s="75"/>
    </row>
    <row r="557" spans="1:7">
      <c r="A557" s="75"/>
      <c r="B557" s="75"/>
      <c r="C557" s="75"/>
      <c r="D557" s="75"/>
      <c r="E557" s="75"/>
      <c r="F557" s="75"/>
      <c r="G557" s="75"/>
    </row>
    <row r="558" spans="1:7">
      <c r="A558" s="75"/>
      <c r="B558" s="75"/>
      <c r="C558" s="75"/>
      <c r="D558" s="75"/>
      <c r="E558" s="75"/>
      <c r="F558" s="75"/>
      <c r="G558" s="75"/>
    </row>
    <row r="559" spans="1:7">
      <c r="A559" s="75"/>
      <c r="B559" s="75"/>
      <c r="C559" s="75"/>
      <c r="D559" s="75"/>
      <c r="E559" s="75"/>
      <c r="F559" s="75"/>
      <c r="G559" s="75"/>
    </row>
    <row r="560" spans="1:7">
      <c r="A560" s="75"/>
      <c r="B560" s="75"/>
      <c r="C560" s="75"/>
      <c r="D560" s="75"/>
      <c r="E560" s="75"/>
      <c r="F560" s="75"/>
      <c r="G560" s="75"/>
    </row>
    <row r="561" spans="1:7">
      <c r="A561" s="75"/>
      <c r="B561" s="75"/>
      <c r="C561" s="75"/>
      <c r="D561" s="75"/>
      <c r="E561" s="75"/>
      <c r="F561" s="75"/>
      <c r="G561" s="75"/>
    </row>
    <row r="562" spans="1:7">
      <c r="A562" s="75"/>
      <c r="B562" s="75"/>
      <c r="C562" s="75"/>
      <c r="D562" s="75"/>
      <c r="E562" s="75"/>
      <c r="F562" s="75"/>
      <c r="G562" s="75"/>
    </row>
    <row r="563" spans="1:7">
      <c r="A563" s="75"/>
      <c r="B563" s="75"/>
      <c r="C563" s="75"/>
      <c r="D563" s="75"/>
      <c r="E563" s="75"/>
      <c r="F563" s="75"/>
      <c r="G563" s="75"/>
    </row>
    <row r="564" spans="1:7">
      <c r="A564" s="75"/>
      <c r="B564" s="75"/>
      <c r="C564" s="75"/>
      <c r="D564" s="75"/>
      <c r="E564" s="75"/>
      <c r="F564" s="75"/>
      <c r="G564" s="75"/>
    </row>
    <row r="565" spans="1:7">
      <c r="A565" s="75"/>
      <c r="B565" s="75"/>
      <c r="C565" s="75"/>
      <c r="D565" s="75"/>
      <c r="E565" s="75"/>
      <c r="F565" s="75"/>
      <c r="G565" s="75"/>
    </row>
    <row r="566" spans="1:7">
      <c r="A566" s="75"/>
      <c r="B566" s="75"/>
      <c r="C566" s="75"/>
      <c r="D566" s="75"/>
      <c r="E566" s="75"/>
      <c r="F566" s="75"/>
      <c r="G566" s="75"/>
    </row>
    <row r="567" spans="1:7">
      <c r="A567" s="75"/>
      <c r="B567" s="75"/>
      <c r="C567" s="75"/>
      <c r="D567" s="75"/>
      <c r="E567" s="75"/>
      <c r="F567" s="75"/>
      <c r="G567" s="75"/>
    </row>
    <row r="568" spans="1:7">
      <c r="A568" s="75"/>
      <c r="B568" s="75"/>
      <c r="C568" s="75"/>
      <c r="D568" s="75"/>
      <c r="E568" s="75"/>
      <c r="F568" s="75"/>
      <c r="G568" s="75"/>
    </row>
    <row r="569" spans="1:7">
      <c r="A569" s="75"/>
      <c r="B569" s="75"/>
      <c r="C569" s="75"/>
      <c r="D569" s="75"/>
      <c r="E569" s="75"/>
      <c r="F569" s="75"/>
      <c r="G569" s="75"/>
    </row>
    <row r="570" spans="1:7">
      <c r="A570" s="75"/>
      <c r="B570" s="75"/>
      <c r="C570" s="75"/>
      <c r="D570" s="75"/>
      <c r="E570" s="75"/>
      <c r="F570" s="75"/>
      <c r="G570" s="75"/>
    </row>
    <row r="571" spans="1:7">
      <c r="A571" s="75"/>
      <c r="B571" s="75"/>
      <c r="C571" s="75"/>
      <c r="D571" s="75"/>
      <c r="E571" s="75"/>
      <c r="F571" s="75"/>
      <c r="G571" s="75"/>
    </row>
    <row r="572" spans="1:7">
      <c r="A572" s="75"/>
      <c r="B572" s="75"/>
      <c r="C572" s="75"/>
      <c r="D572" s="75"/>
      <c r="E572" s="75"/>
      <c r="F572" s="75"/>
      <c r="G572" s="75"/>
    </row>
    <row r="573" spans="1:7">
      <c r="A573" s="75"/>
      <c r="B573" s="75"/>
      <c r="C573" s="75"/>
      <c r="D573" s="75"/>
      <c r="E573" s="75"/>
      <c r="F573" s="75"/>
      <c r="G573" s="75"/>
    </row>
    <row r="574" spans="1:7">
      <c r="A574" s="75"/>
      <c r="B574" s="75"/>
      <c r="C574" s="75"/>
      <c r="D574" s="75"/>
      <c r="E574" s="75"/>
      <c r="F574" s="75"/>
      <c r="G574" s="75"/>
    </row>
    <row r="575" spans="1:7">
      <c r="A575" s="75"/>
      <c r="B575" s="75"/>
      <c r="C575" s="75"/>
      <c r="D575" s="75"/>
      <c r="E575" s="75"/>
      <c r="F575" s="75"/>
      <c r="G575" s="75"/>
    </row>
    <row r="576" spans="1:7">
      <c r="A576" s="75"/>
      <c r="B576" s="75"/>
      <c r="C576" s="75"/>
      <c r="D576" s="75"/>
      <c r="E576" s="75"/>
      <c r="F576" s="75"/>
      <c r="G576" s="75"/>
    </row>
    <row r="577" spans="1:7">
      <c r="A577" s="75"/>
      <c r="B577" s="75"/>
      <c r="C577" s="75"/>
      <c r="D577" s="75"/>
      <c r="E577" s="75"/>
      <c r="F577" s="75"/>
      <c r="G577" s="75"/>
    </row>
    <row r="578" spans="1:7">
      <c r="A578" s="75"/>
      <c r="B578" s="75"/>
      <c r="C578" s="75"/>
      <c r="D578" s="75"/>
      <c r="E578" s="75"/>
      <c r="F578" s="75"/>
      <c r="G578" s="75"/>
    </row>
    <row r="579" spans="1:7">
      <c r="A579" s="75"/>
      <c r="B579" s="75"/>
      <c r="C579" s="75"/>
      <c r="D579" s="75"/>
      <c r="E579" s="75"/>
      <c r="F579" s="75"/>
      <c r="G579" s="75"/>
    </row>
    <row r="580" spans="1:7">
      <c r="A580" s="75"/>
      <c r="B580" s="75"/>
      <c r="C580" s="75"/>
      <c r="D580" s="75"/>
      <c r="E580" s="75"/>
      <c r="F580" s="75"/>
      <c r="G580" s="75"/>
    </row>
    <row r="581" spans="1:7">
      <c r="A581" s="75"/>
      <c r="B581" s="75"/>
      <c r="C581" s="75"/>
      <c r="D581" s="75"/>
      <c r="E581" s="75"/>
      <c r="F581" s="75"/>
      <c r="G581" s="75"/>
    </row>
    <row r="582" spans="1:7">
      <c r="A582" s="75"/>
      <c r="B582" s="75"/>
      <c r="C582" s="75"/>
      <c r="D582" s="75"/>
      <c r="E582" s="75"/>
      <c r="F582" s="75"/>
      <c r="G582" s="75"/>
    </row>
    <row r="583" spans="1:7">
      <c r="A583" s="75"/>
      <c r="B583" s="75"/>
      <c r="C583" s="75"/>
      <c r="D583" s="75"/>
      <c r="E583" s="75"/>
      <c r="F583" s="75"/>
      <c r="G583" s="75"/>
    </row>
    <row r="584" spans="1:7">
      <c r="A584" s="75"/>
      <c r="B584" s="75"/>
      <c r="C584" s="75"/>
      <c r="D584" s="75"/>
      <c r="E584" s="75"/>
      <c r="F584" s="75"/>
      <c r="G584" s="75"/>
    </row>
    <row r="585" spans="1:7">
      <c r="A585" s="75"/>
      <c r="B585" s="75"/>
      <c r="C585" s="75"/>
      <c r="D585" s="75"/>
      <c r="E585" s="75"/>
      <c r="F585" s="75"/>
      <c r="G585" s="75"/>
    </row>
    <row r="586" spans="1:7">
      <c r="A586" s="75"/>
      <c r="B586" s="75"/>
      <c r="C586" s="75"/>
      <c r="D586" s="75"/>
      <c r="E586" s="75"/>
      <c r="F586" s="75"/>
      <c r="G586" s="75"/>
    </row>
    <row r="587" spans="1:7">
      <c r="A587" s="75"/>
      <c r="B587" s="75"/>
      <c r="C587" s="75"/>
      <c r="D587" s="75"/>
      <c r="E587" s="75"/>
      <c r="F587" s="75"/>
      <c r="G587" s="75"/>
    </row>
    <row r="588" spans="1:7">
      <c r="A588" s="75"/>
      <c r="B588" s="75"/>
      <c r="C588" s="75"/>
      <c r="D588" s="75"/>
      <c r="E588" s="75"/>
      <c r="F588" s="75"/>
      <c r="G588" s="75"/>
    </row>
    <row r="589" spans="1:7">
      <c r="A589" s="75"/>
      <c r="B589" s="75"/>
      <c r="C589" s="75"/>
      <c r="D589" s="75"/>
      <c r="E589" s="75"/>
      <c r="F589" s="75"/>
      <c r="G589" s="75"/>
    </row>
    <row r="590" spans="1:7">
      <c r="A590" s="75"/>
      <c r="B590" s="75"/>
      <c r="C590" s="75"/>
      <c r="D590" s="75"/>
      <c r="E590" s="75"/>
      <c r="F590" s="75"/>
      <c r="G590" s="75"/>
    </row>
    <row r="591" spans="1:7">
      <c r="A591" s="75"/>
      <c r="B591" s="75"/>
      <c r="C591" s="75"/>
      <c r="D591" s="75"/>
      <c r="E591" s="75"/>
      <c r="F591" s="75"/>
      <c r="G591" s="75"/>
    </row>
    <row r="592" spans="1:7">
      <c r="A592" s="75"/>
      <c r="B592" s="75"/>
      <c r="C592" s="75"/>
      <c r="D592" s="75"/>
      <c r="E592" s="75"/>
      <c r="F592" s="75"/>
      <c r="G592" s="75"/>
    </row>
    <row r="593" spans="1:7">
      <c r="A593" s="75"/>
      <c r="B593" s="75"/>
      <c r="C593" s="75"/>
      <c r="D593" s="75"/>
      <c r="E593" s="75"/>
      <c r="F593" s="75"/>
      <c r="G593" s="75"/>
    </row>
    <row r="594" spans="1:7">
      <c r="A594" s="75"/>
      <c r="B594" s="75"/>
      <c r="C594" s="75"/>
      <c r="D594" s="75"/>
      <c r="E594" s="75"/>
      <c r="F594" s="75"/>
      <c r="G594" s="75"/>
    </row>
    <row r="595" spans="1:7">
      <c r="A595" s="75"/>
      <c r="B595" s="75"/>
      <c r="C595" s="75"/>
      <c r="D595" s="75"/>
      <c r="E595" s="75"/>
      <c r="F595" s="75"/>
      <c r="G595" s="75"/>
    </row>
    <row r="596" spans="1:7">
      <c r="A596" s="75"/>
      <c r="B596" s="75"/>
      <c r="C596" s="75"/>
      <c r="D596" s="75"/>
      <c r="E596" s="75"/>
      <c r="F596" s="75"/>
      <c r="G596" s="75"/>
    </row>
    <row r="597" spans="1:7">
      <c r="A597" s="75"/>
      <c r="B597" s="75"/>
      <c r="C597" s="75"/>
      <c r="D597" s="75"/>
      <c r="E597" s="75"/>
      <c r="F597" s="75"/>
      <c r="G597" s="75"/>
    </row>
    <row r="598" spans="1:7">
      <c r="A598" s="75"/>
      <c r="B598" s="75"/>
      <c r="C598" s="75"/>
      <c r="D598" s="75"/>
      <c r="E598" s="75"/>
      <c r="F598" s="75"/>
      <c r="G598" s="75"/>
    </row>
    <row r="599" spans="1:7">
      <c r="A599" s="75"/>
      <c r="B599" s="75"/>
      <c r="C599" s="75"/>
      <c r="D599" s="75"/>
      <c r="E599" s="75"/>
      <c r="F599" s="75"/>
      <c r="G599" s="75"/>
    </row>
    <row r="600" spans="1:7">
      <c r="A600" s="75"/>
      <c r="B600" s="75"/>
      <c r="C600" s="75"/>
      <c r="D600" s="75"/>
      <c r="E600" s="75"/>
      <c r="F600" s="75"/>
      <c r="G600" s="75"/>
    </row>
    <row r="601" spans="1:7">
      <c r="A601" s="75"/>
      <c r="B601" s="75"/>
      <c r="C601" s="75"/>
      <c r="D601" s="75"/>
      <c r="E601" s="75"/>
      <c r="F601" s="75"/>
      <c r="G601" s="75"/>
    </row>
    <row r="602" spans="1:7">
      <c r="A602" s="75"/>
      <c r="B602" s="75"/>
      <c r="C602" s="75"/>
      <c r="D602" s="75"/>
      <c r="E602" s="75"/>
      <c r="F602" s="75"/>
      <c r="G602" s="75"/>
    </row>
    <row r="603" spans="1:7">
      <c r="A603" s="75"/>
      <c r="B603" s="75"/>
      <c r="C603" s="75"/>
      <c r="D603" s="75"/>
      <c r="E603" s="75"/>
      <c r="F603" s="75"/>
      <c r="G603" s="75"/>
    </row>
    <row r="604" spans="1:7">
      <c r="A604" s="75"/>
      <c r="B604" s="75"/>
      <c r="C604" s="75"/>
      <c r="D604" s="75"/>
      <c r="E604" s="75"/>
      <c r="F604" s="75"/>
      <c r="G604" s="75"/>
    </row>
    <row r="605" spans="1:7">
      <c r="A605" s="75"/>
      <c r="B605" s="75"/>
      <c r="C605" s="75"/>
      <c r="D605" s="75"/>
      <c r="E605" s="75"/>
      <c r="F605" s="75"/>
      <c r="G605" s="75"/>
    </row>
    <row r="606" spans="1:7">
      <c r="A606" s="75"/>
      <c r="B606" s="75"/>
      <c r="C606" s="75"/>
      <c r="D606" s="75"/>
      <c r="E606" s="75"/>
      <c r="F606" s="75"/>
      <c r="G606" s="75"/>
    </row>
    <row r="607" spans="1:7">
      <c r="A607" s="75"/>
      <c r="B607" s="75"/>
      <c r="C607" s="75"/>
      <c r="D607" s="75"/>
      <c r="E607" s="75"/>
      <c r="F607" s="75"/>
      <c r="G607" s="75"/>
    </row>
    <row r="608" spans="1:7">
      <c r="A608" s="75"/>
      <c r="B608" s="75"/>
      <c r="C608" s="75"/>
      <c r="D608" s="75"/>
      <c r="E608" s="75"/>
      <c r="F608" s="75"/>
      <c r="G608" s="75"/>
    </row>
    <row r="609" spans="1:7">
      <c r="A609" s="75"/>
      <c r="B609" s="75"/>
      <c r="C609" s="75"/>
      <c r="D609" s="75"/>
      <c r="E609" s="75"/>
      <c r="F609" s="75"/>
      <c r="G609" s="75"/>
    </row>
    <row r="610" spans="1:7">
      <c r="A610" s="75"/>
      <c r="B610" s="75"/>
      <c r="C610" s="75"/>
      <c r="D610" s="75"/>
      <c r="E610" s="75"/>
      <c r="F610" s="75"/>
      <c r="G610" s="75"/>
    </row>
    <row r="611" spans="1:7">
      <c r="A611" s="75"/>
      <c r="B611" s="75"/>
      <c r="C611" s="75"/>
      <c r="D611" s="75"/>
      <c r="E611" s="75"/>
      <c r="F611" s="75"/>
      <c r="G611" s="75"/>
    </row>
    <row r="612" spans="1:7">
      <c r="A612" s="75"/>
      <c r="B612" s="75"/>
      <c r="C612" s="75"/>
      <c r="D612" s="75"/>
      <c r="E612" s="75"/>
      <c r="F612" s="75"/>
      <c r="G612" s="75"/>
    </row>
    <row r="613" spans="1:7">
      <c r="A613" s="75"/>
      <c r="B613" s="75"/>
      <c r="C613" s="75"/>
      <c r="D613" s="75"/>
      <c r="E613" s="75"/>
      <c r="F613" s="75"/>
      <c r="G613" s="75"/>
    </row>
    <row r="614" spans="1:7">
      <c r="A614" s="75"/>
      <c r="B614" s="75"/>
      <c r="C614" s="75"/>
      <c r="D614" s="75"/>
      <c r="E614" s="75"/>
      <c r="F614" s="75"/>
      <c r="G614" s="75"/>
    </row>
    <row r="615" spans="1:7">
      <c r="A615" s="75"/>
      <c r="B615" s="75"/>
      <c r="C615" s="75"/>
      <c r="D615" s="75"/>
      <c r="E615" s="75"/>
      <c r="F615" s="75"/>
      <c r="G615" s="75"/>
    </row>
    <row r="616" spans="1:7">
      <c r="A616" s="75"/>
      <c r="B616" s="75"/>
      <c r="C616" s="75"/>
      <c r="D616" s="75"/>
      <c r="E616" s="75"/>
      <c r="F616" s="75"/>
      <c r="G616" s="75"/>
    </row>
    <row r="617" spans="1:7">
      <c r="A617" s="75"/>
      <c r="B617" s="75"/>
      <c r="C617" s="75"/>
      <c r="D617" s="75"/>
      <c r="E617" s="75"/>
      <c r="F617" s="75"/>
      <c r="G617" s="75"/>
    </row>
    <row r="618" spans="1:7">
      <c r="A618" s="75"/>
      <c r="B618" s="75"/>
      <c r="C618" s="75"/>
      <c r="D618" s="75"/>
      <c r="E618" s="75"/>
      <c r="F618" s="75"/>
      <c r="G618" s="75"/>
    </row>
    <row r="619" spans="1:7">
      <c r="A619" s="75"/>
      <c r="B619" s="75"/>
      <c r="C619" s="75"/>
      <c r="D619" s="75"/>
      <c r="E619" s="75"/>
      <c r="F619" s="75"/>
      <c r="G619" s="75"/>
    </row>
    <row r="620" spans="1:7">
      <c r="A620" s="75"/>
      <c r="B620" s="75"/>
      <c r="C620" s="75"/>
      <c r="D620" s="75"/>
      <c r="E620" s="75"/>
      <c r="F620" s="75"/>
      <c r="G620" s="75"/>
    </row>
    <row r="621" spans="1:7">
      <c r="A621" s="75"/>
      <c r="B621" s="75"/>
      <c r="C621" s="75"/>
      <c r="D621" s="75"/>
      <c r="E621" s="75"/>
      <c r="F621" s="75"/>
      <c r="G621" s="75"/>
    </row>
    <row r="622" spans="1:7">
      <c r="A622" s="75"/>
      <c r="B622" s="75"/>
      <c r="C622" s="75"/>
      <c r="D622" s="75"/>
      <c r="E622" s="75"/>
      <c r="F622" s="75"/>
      <c r="G622" s="75"/>
    </row>
    <row r="623" spans="1:7">
      <c r="A623" s="75"/>
      <c r="B623" s="75"/>
      <c r="C623" s="75"/>
      <c r="D623" s="75"/>
      <c r="E623" s="75"/>
      <c r="F623" s="75"/>
      <c r="G623" s="75"/>
    </row>
    <row r="624" spans="1:7">
      <c r="A624" s="75"/>
      <c r="B624" s="75"/>
      <c r="C624" s="75"/>
      <c r="D624" s="75"/>
      <c r="E624" s="75"/>
      <c r="F624" s="75"/>
      <c r="G624" s="75"/>
    </row>
    <row r="625" spans="1:7">
      <c r="A625" s="75"/>
      <c r="B625" s="75"/>
      <c r="C625" s="75"/>
      <c r="D625" s="75"/>
      <c r="E625" s="75"/>
      <c r="F625" s="75"/>
      <c r="G625" s="75"/>
    </row>
    <row r="626" spans="1:7">
      <c r="A626" s="75"/>
      <c r="B626" s="75"/>
      <c r="C626" s="75"/>
      <c r="D626" s="75"/>
      <c r="E626" s="75"/>
      <c r="F626" s="75"/>
      <c r="G626" s="75"/>
    </row>
    <row r="627" spans="1:7">
      <c r="A627" s="75"/>
      <c r="B627" s="75"/>
      <c r="C627" s="75"/>
      <c r="D627" s="75"/>
      <c r="E627" s="75"/>
      <c r="F627" s="75"/>
      <c r="G627" s="75"/>
    </row>
    <row r="628" spans="1:7">
      <c r="A628" s="75"/>
      <c r="B628" s="75"/>
      <c r="C628" s="75"/>
      <c r="D628" s="75"/>
      <c r="E628" s="75"/>
      <c r="F628" s="75"/>
      <c r="G628" s="75"/>
    </row>
    <row r="629" spans="1:7">
      <c r="A629" s="75"/>
      <c r="B629" s="75"/>
      <c r="C629" s="75"/>
      <c r="D629" s="75"/>
      <c r="E629" s="75"/>
      <c r="F629" s="75"/>
      <c r="G629" s="75"/>
    </row>
    <row r="630" spans="1:7">
      <c r="A630" s="75"/>
      <c r="B630" s="75"/>
      <c r="C630" s="75"/>
      <c r="D630" s="75"/>
      <c r="E630" s="75"/>
      <c r="F630" s="75"/>
      <c r="G630" s="75"/>
    </row>
    <row r="631" spans="1:7">
      <c r="A631" s="75"/>
      <c r="B631" s="75"/>
      <c r="C631" s="75"/>
      <c r="D631" s="75"/>
      <c r="E631" s="75"/>
      <c r="F631" s="75"/>
      <c r="G631" s="75"/>
    </row>
    <row r="632" spans="1:7">
      <c r="A632" s="75"/>
      <c r="B632" s="75"/>
      <c r="C632" s="75"/>
      <c r="D632" s="75"/>
      <c r="E632" s="75"/>
      <c r="F632" s="75"/>
      <c r="G632" s="75"/>
    </row>
    <row r="633" spans="1:7">
      <c r="A633" s="75"/>
      <c r="B633" s="75"/>
      <c r="C633" s="75"/>
      <c r="D633" s="75"/>
      <c r="E633" s="75"/>
      <c r="F633" s="75"/>
      <c r="G633" s="75"/>
    </row>
    <row r="634" spans="1:7">
      <c r="A634" s="75"/>
      <c r="B634" s="75"/>
      <c r="C634" s="75"/>
      <c r="D634" s="75"/>
      <c r="E634" s="75"/>
      <c r="F634" s="75"/>
      <c r="G634" s="75"/>
    </row>
    <row r="635" spans="1:7">
      <c r="A635" s="75"/>
      <c r="B635" s="75"/>
      <c r="C635" s="75"/>
      <c r="D635" s="75"/>
      <c r="E635" s="75"/>
      <c r="F635" s="75"/>
      <c r="G635" s="75"/>
    </row>
    <row r="636" spans="1:7">
      <c r="A636" s="75"/>
      <c r="B636" s="75"/>
      <c r="C636" s="75"/>
      <c r="D636" s="75"/>
      <c r="E636" s="75"/>
      <c r="F636" s="75"/>
      <c r="G636" s="75"/>
    </row>
    <row r="637" spans="1:7">
      <c r="A637" s="75"/>
      <c r="B637" s="75"/>
      <c r="C637" s="75"/>
      <c r="D637" s="75"/>
      <c r="E637" s="75"/>
      <c r="F637" s="75"/>
      <c r="G637" s="75"/>
    </row>
    <row r="638" spans="1:7">
      <c r="A638" s="75"/>
      <c r="B638" s="75"/>
      <c r="C638" s="75"/>
      <c r="D638" s="75"/>
      <c r="E638" s="75"/>
      <c r="F638" s="75"/>
      <c r="G638" s="75"/>
    </row>
    <row r="639" spans="1:7">
      <c r="A639" s="75"/>
      <c r="B639" s="75"/>
      <c r="C639" s="75"/>
      <c r="D639" s="75"/>
      <c r="E639" s="75"/>
      <c r="F639" s="75"/>
      <c r="G639" s="75"/>
    </row>
    <row r="640" spans="1:7">
      <c r="A640" s="75"/>
      <c r="B640" s="75"/>
      <c r="C640" s="75"/>
      <c r="D640" s="75"/>
      <c r="E640" s="75"/>
      <c r="F640" s="75"/>
      <c r="G640" s="75"/>
    </row>
    <row r="641" spans="1:7">
      <c r="A641" s="75"/>
      <c r="B641" s="75"/>
      <c r="C641" s="75"/>
      <c r="D641" s="75"/>
      <c r="E641" s="75"/>
      <c r="F641" s="75"/>
      <c r="G641" s="75"/>
    </row>
    <row r="642" spans="1:7">
      <c r="A642" s="75"/>
      <c r="B642" s="75"/>
      <c r="C642" s="75"/>
      <c r="D642" s="75"/>
      <c r="E642" s="75"/>
      <c r="F642" s="75"/>
      <c r="G642" s="75"/>
    </row>
    <row r="643" spans="1:7">
      <c r="A643" s="75"/>
      <c r="B643" s="75"/>
      <c r="C643" s="75"/>
      <c r="D643" s="75"/>
      <c r="E643" s="75"/>
      <c r="F643" s="75"/>
      <c r="G643" s="75"/>
    </row>
    <row r="644" spans="1:7">
      <c r="A644" s="75"/>
      <c r="B644" s="75"/>
      <c r="C644" s="75"/>
      <c r="D644" s="75"/>
      <c r="E644" s="75"/>
      <c r="F644" s="75"/>
      <c r="G644" s="75"/>
    </row>
    <row r="645" spans="1:7">
      <c r="A645" s="75"/>
      <c r="B645" s="75"/>
      <c r="C645" s="75"/>
      <c r="D645" s="75"/>
      <c r="E645" s="75"/>
      <c r="F645" s="75"/>
      <c r="G645" s="75"/>
    </row>
    <row r="646" spans="1:7">
      <c r="A646" s="75"/>
      <c r="B646" s="75"/>
      <c r="C646" s="75"/>
      <c r="D646" s="75"/>
      <c r="E646" s="75"/>
      <c r="F646" s="75"/>
      <c r="G646" s="75"/>
    </row>
    <row r="647" spans="1:7">
      <c r="A647" s="75"/>
      <c r="B647" s="75"/>
      <c r="C647" s="75"/>
      <c r="D647" s="75"/>
      <c r="E647" s="75"/>
      <c r="F647" s="75"/>
      <c r="G647" s="75"/>
    </row>
    <row r="648" spans="1:7">
      <c r="A648" s="75"/>
      <c r="B648" s="75"/>
      <c r="C648" s="75"/>
      <c r="D648" s="75"/>
      <c r="E648" s="75"/>
      <c r="F648" s="75"/>
      <c r="G648" s="75"/>
    </row>
    <row r="649" spans="1:7">
      <c r="A649" s="75"/>
      <c r="B649" s="75"/>
      <c r="C649" s="75"/>
      <c r="D649" s="75"/>
      <c r="E649" s="75"/>
      <c r="F649" s="75"/>
      <c r="G649" s="75"/>
    </row>
    <row r="650" spans="1:7">
      <c r="A650" s="75"/>
      <c r="B650" s="75"/>
      <c r="C650" s="75"/>
      <c r="D650" s="75"/>
      <c r="E650" s="75"/>
      <c r="F650" s="75"/>
      <c r="G650" s="75"/>
    </row>
    <row r="651" spans="1:7">
      <c r="A651" s="75"/>
      <c r="B651" s="75"/>
      <c r="C651" s="75"/>
      <c r="D651" s="75"/>
      <c r="E651" s="75"/>
      <c r="F651" s="75"/>
      <c r="G651" s="75"/>
    </row>
    <row r="652" spans="1:7">
      <c r="A652" s="75"/>
      <c r="B652" s="75"/>
      <c r="C652" s="75"/>
      <c r="D652" s="75"/>
      <c r="E652" s="75"/>
      <c r="F652" s="75"/>
      <c r="G652" s="75"/>
    </row>
    <row r="653" spans="1:7">
      <c r="A653" s="75"/>
      <c r="B653" s="75"/>
      <c r="C653" s="75"/>
      <c r="D653" s="75"/>
      <c r="E653" s="75"/>
      <c r="F653" s="75"/>
      <c r="G653" s="75"/>
    </row>
    <row r="654" spans="1:7">
      <c r="A654" s="75"/>
      <c r="B654" s="75"/>
      <c r="C654" s="75"/>
      <c r="D654" s="75"/>
      <c r="E654" s="75"/>
      <c r="F654" s="75"/>
      <c r="G654" s="75"/>
    </row>
    <row r="655" spans="1:7">
      <c r="A655" s="75"/>
      <c r="B655" s="75"/>
      <c r="C655" s="75"/>
      <c r="D655" s="75"/>
      <c r="E655" s="75"/>
      <c r="F655" s="75"/>
      <c r="G655" s="75"/>
    </row>
    <row r="656" spans="1:7">
      <c r="A656" s="75"/>
      <c r="B656" s="75"/>
      <c r="C656" s="75"/>
      <c r="D656" s="75"/>
      <c r="E656" s="75"/>
      <c r="F656" s="75"/>
      <c r="G656" s="75"/>
    </row>
    <row r="657" spans="1:7">
      <c r="A657" s="75"/>
      <c r="B657" s="75"/>
      <c r="C657" s="75"/>
      <c r="D657" s="75"/>
      <c r="E657" s="75"/>
      <c r="F657" s="75"/>
      <c r="G657" s="75"/>
    </row>
    <row r="658" spans="1:7">
      <c r="A658" s="75"/>
      <c r="B658" s="75"/>
      <c r="C658" s="75"/>
      <c r="D658" s="75"/>
      <c r="E658" s="75"/>
      <c r="F658" s="75"/>
      <c r="G658" s="75"/>
    </row>
    <row r="659" spans="1:7">
      <c r="A659" s="75"/>
      <c r="B659" s="75"/>
      <c r="C659" s="75"/>
      <c r="D659" s="75"/>
      <c r="E659" s="75"/>
      <c r="F659" s="75"/>
      <c r="G659" s="75"/>
    </row>
    <row r="660" spans="1:7">
      <c r="A660" s="75"/>
      <c r="B660" s="75"/>
      <c r="C660" s="75"/>
      <c r="D660" s="75"/>
      <c r="E660" s="75"/>
      <c r="F660" s="75"/>
      <c r="G660" s="75"/>
    </row>
    <row r="661" spans="1:7">
      <c r="A661" s="75"/>
      <c r="B661" s="75"/>
      <c r="C661" s="75"/>
      <c r="D661" s="75"/>
      <c r="E661" s="75"/>
      <c r="F661" s="75"/>
      <c r="G661" s="75"/>
    </row>
    <row r="662" spans="1:7">
      <c r="A662" s="75"/>
      <c r="B662" s="75"/>
      <c r="C662" s="75"/>
      <c r="D662" s="75"/>
      <c r="E662" s="75"/>
      <c r="F662" s="75"/>
      <c r="G662" s="75"/>
    </row>
    <row r="663" spans="1:7">
      <c r="A663" s="75"/>
      <c r="B663" s="75"/>
      <c r="C663" s="75"/>
      <c r="D663" s="75"/>
      <c r="E663" s="75"/>
      <c r="F663" s="75"/>
      <c r="G663" s="75"/>
    </row>
    <row r="664" spans="1:7">
      <c r="A664" s="75"/>
      <c r="B664" s="75"/>
      <c r="C664" s="75"/>
      <c r="D664" s="75"/>
      <c r="E664" s="75"/>
      <c r="F664" s="75"/>
      <c r="G664" s="75"/>
    </row>
    <row r="665" spans="1:7">
      <c r="A665" s="75"/>
      <c r="B665" s="75"/>
      <c r="C665" s="75"/>
      <c r="D665" s="75"/>
      <c r="E665" s="75"/>
      <c r="F665" s="75"/>
      <c r="G665" s="75"/>
    </row>
    <row r="666" spans="1:7">
      <c r="A666" s="75"/>
      <c r="B666" s="75"/>
      <c r="C666" s="75"/>
      <c r="D666" s="75"/>
      <c r="E666" s="75"/>
      <c r="F666" s="75"/>
      <c r="G666" s="75"/>
    </row>
    <row r="667" spans="1:7">
      <c r="A667" s="75"/>
      <c r="B667" s="75"/>
      <c r="C667" s="75"/>
      <c r="D667" s="75"/>
      <c r="E667" s="75"/>
      <c r="F667" s="75"/>
      <c r="G667" s="75"/>
    </row>
    <row r="668" spans="1:7">
      <c r="A668" s="75"/>
      <c r="B668" s="75"/>
      <c r="C668" s="75"/>
      <c r="D668" s="75"/>
      <c r="E668" s="75"/>
      <c r="F668" s="75"/>
      <c r="G668" s="75"/>
    </row>
    <row r="669" spans="1:7">
      <c r="A669" s="75"/>
      <c r="B669" s="75"/>
      <c r="C669" s="75"/>
      <c r="D669" s="75"/>
      <c r="E669" s="75"/>
      <c r="F669" s="75"/>
      <c r="G669" s="75"/>
    </row>
    <row r="670" spans="1:7">
      <c r="A670" s="75"/>
      <c r="B670" s="75"/>
      <c r="C670" s="75"/>
      <c r="D670" s="75"/>
      <c r="E670" s="75"/>
      <c r="F670" s="75"/>
      <c r="G670" s="75"/>
    </row>
    <row r="671" spans="1:7">
      <c r="A671" s="75"/>
      <c r="B671" s="75"/>
      <c r="C671" s="75"/>
      <c r="D671" s="75"/>
      <c r="E671" s="75"/>
      <c r="F671" s="75"/>
      <c r="G671" s="75"/>
    </row>
    <row r="672" spans="1:7">
      <c r="A672" s="75"/>
      <c r="B672" s="75"/>
      <c r="C672" s="75"/>
      <c r="D672" s="75"/>
      <c r="E672" s="75"/>
      <c r="F672" s="75"/>
      <c r="G672" s="75"/>
    </row>
    <row r="673" spans="1:7">
      <c r="A673" s="75"/>
      <c r="B673" s="75"/>
      <c r="C673" s="75"/>
      <c r="D673" s="75"/>
      <c r="E673" s="75"/>
      <c r="F673" s="75"/>
      <c r="G673" s="75"/>
    </row>
    <row r="674" spans="1:7">
      <c r="A674" s="75"/>
      <c r="B674" s="75"/>
      <c r="C674" s="75"/>
      <c r="D674" s="75"/>
      <c r="E674" s="75"/>
      <c r="F674" s="75"/>
      <c r="G674" s="75"/>
    </row>
    <row r="675" spans="1:7">
      <c r="A675" s="75"/>
      <c r="B675" s="75"/>
      <c r="C675" s="75"/>
      <c r="D675" s="75"/>
      <c r="E675" s="75"/>
      <c r="F675" s="75"/>
      <c r="G675" s="75"/>
    </row>
    <row r="676" spans="1:7">
      <c r="A676" s="75"/>
      <c r="B676" s="75"/>
      <c r="C676" s="75"/>
      <c r="D676" s="75"/>
      <c r="E676" s="75"/>
      <c r="F676" s="75"/>
      <c r="G676" s="75"/>
    </row>
    <row r="677" spans="1:7">
      <c r="A677" s="75"/>
      <c r="B677" s="75"/>
      <c r="C677" s="75"/>
      <c r="D677" s="75"/>
      <c r="E677" s="75"/>
      <c r="F677" s="75"/>
      <c r="G677" s="75"/>
    </row>
    <row r="678" spans="1:7">
      <c r="A678" s="75"/>
      <c r="B678" s="75"/>
      <c r="C678" s="75"/>
      <c r="D678" s="75"/>
      <c r="E678" s="75"/>
      <c r="F678" s="75"/>
      <c r="G678" s="75"/>
    </row>
    <row r="679" spans="1:7">
      <c r="A679" s="75"/>
      <c r="B679" s="75"/>
      <c r="C679" s="75"/>
      <c r="D679" s="75"/>
      <c r="E679" s="75"/>
      <c r="F679" s="75"/>
      <c r="G679" s="75"/>
    </row>
    <row r="680" spans="1:7">
      <c r="A680" s="75"/>
      <c r="B680" s="75"/>
      <c r="C680" s="75"/>
      <c r="D680" s="75"/>
      <c r="E680" s="75"/>
      <c r="F680" s="75"/>
      <c r="G680" s="75"/>
    </row>
    <row r="681" spans="1:7">
      <c r="A681" s="75"/>
      <c r="B681" s="75"/>
      <c r="C681" s="75"/>
      <c r="D681" s="75"/>
      <c r="E681" s="75"/>
      <c r="F681" s="75"/>
      <c r="G681" s="75"/>
    </row>
    <row r="682" spans="1:7">
      <c r="A682" s="75"/>
      <c r="B682" s="75"/>
      <c r="C682" s="75"/>
      <c r="D682" s="75"/>
      <c r="E682" s="75"/>
      <c r="F682" s="75"/>
      <c r="G682" s="75"/>
    </row>
    <row r="683" spans="1:7">
      <c r="A683" s="75"/>
      <c r="B683" s="75"/>
      <c r="C683" s="75"/>
      <c r="D683" s="75"/>
      <c r="E683" s="75"/>
      <c r="F683" s="75"/>
      <c r="G683" s="75"/>
    </row>
    <row r="684" spans="1:7">
      <c r="A684" s="75"/>
      <c r="B684" s="75"/>
      <c r="C684" s="75"/>
      <c r="D684" s="75"/>
      <c r="E684" s="75"/>
      <c r="F684" s="75"/>
      <c r="G684" s="75"/>
    </row>
    <row r="685" spans="1:7">
      <c r="A685" s="75"/>
      <c r="B685" s="75"/>
      <c r="C685" s="75"/>
      <c r="D685" s="75"/>
      <c r="E685" s="75"/>
      <c r="F685" s="75"/>
      <c r="G685" s="75"/>
    </row>
    <row r="686" spans="1:7">
      <c r="A686" s="75"/>
      <c r="B686" s="75"/>
      <c r="C686" s="75"/>
      <c r="D686" s="75"/>
      <c r="E686" s="75"/>
      <c r="F686" s="75"/>
      <c r="G686" s="75"/>
    </row>
    <row r="687" spans="1:7">
      <c r="A687" s="75"/>
      <c r="B687" s="75"/>
      <c r="C687" s="75"/>
      <c r="D687" s="75"/>
      <c r="E687" s="75"/>
      <c r="F687" s="75"/>
      <c r="G687" s="75"/>
    </row>
    <row r="688" spans="1:7">
      <c r="A688" s="75"/>
      <c r="B688" s="75"/>
      <c r="C688" s="75"/>
      <c r="D688" s="75"/>
      <c r="E688" s="75"/>
      <c r="F688" s="75"/>
      <c r="G688" s="75"/>
    </row>
    <row r="689" spans="1:7">
      <c r="A689" s="75"/>
      <c r="B689" s="75"/>
      <c r="C689" s="75"/>
      <c r="D689" s="75"/>
      <c r="E689" s="75"/>
      <c r="F689" s="75"/>
      <c r="G689" s="75"/>
    </row>
    <row r="690" spans="1:7">
      <c r="A690" s="75"/>
      <c r="B690" s="75"/>
      <c r="C690" s="75"/>
      <c r="D690" s="75"/>
      <c r="E690" s="75"/>
      <c r="F690" s="75"/>
      <c r="G690" s="75"/>
    </row>
    <row r="691" spans="1:7">
      <c r="A691" s="75"/>
      <c r="B691" s="75"/>
      <c r="C691" s="75"/>
      <c r="D691" s="75"/>
      <c r="E691" s="75"/>
      <c r="F691" s="75"/>
      <c r="G691" s="75"/>
    </row>
    <row r="692" spans="1:7">
      <c r="A692" s="75"/>
      <c r="B692" s="75"/>
      <c r="C692" s="75"/>
      <c r="D692" s="75"/>
      <c r="E692" s="75"/>
      <c r="F692" s="75"/>
      <c r="G692" s="75"/>
    </row>
    <row r="693" spans="1:7">
      <c r="A693" s="75"/>
      <c r="B693" s="75"/>
      <c r="C693" s="75"/>
      <c r="D693" s="75"/>
      <c r="E693" s="75"/>
      <c r="F693" s="75"/>
      <c r="G693" s="75"/>
    </row>
    <row r="694" spans="1:7">
      <c r="A694" s="75"/>
      <c r="B694" s="75"/>
      <c r="C694" s="75"/>
      <c r="D694" s="75"/>
      <c r="E694" s="75"/>
      <c r="F694" s="75"/>
      <c r="G694" s="75"/>
    </row>
    <row r="695" spans="1:7">
      <c r="A695" s="75"/>
      <c r="B695" s="75"/>
      <c r="C695" s="75"/>
      <c r="D695" s="75"/>
      <c r="E695" s="75"/>
      <c r="F695" s="75"/>
      <c r="G695" s="75"/>
    </row>
    <row r="696" spans="1:7">
      <c r="A696" s="75"/>
      <c r="B696" s="75"/>
      <c r="C696" s="75"/>
      <c r="D696" s="75"/>
      <c r="E696" s="75"/>
      <c r="F696" s="75"/>
      <c r="G696" s="75"/>
    </row>
    <row r="697" spans="1:7">
      <c r="A697" s="75"/>
      <c r="B697" s="75"/>
      <c r="C697" s="75"/>
      <c r="D697" s="75"/>
      <c r="E697" s="75"/>
      <c r="F697" s="75"/>
      <c r="G697" s="75"/>
    </row>
    <row r="698" spans="1:7">
      <c r="A698" s="75"/>
      <c r="B698" s="75"/>
      <c r="C698" s="75"/>
      <c r="D698" s="75"/>
      <c r="E698" s="75"/>
      <c r="F698" s="75"/>
      <c r="G698" s="75"/>
    </row>
    <row r="699" spans="1:7">
      <c r="A699" s="75"/>
      <c r="B699" s="75"/>
      <c r="C699" s="75"/>
      <c r="D699" s="75"/>
      <c r="E699" s="75"/>
      <c r="F699" s="75"/>
      <c r="G699" s="75"/>
    </row>
    <row r="700" spans="1:7">
      <c r="A700" s="75"/>
      <c r="B700" s="75"/>
      <c r="C700" s="75"/>
      <c r="D700" s="75"/>
      <c r="E700" s="75"/>
      <c r="F700" s="75"/>
      <c r="G700" s="75"/>
    </row>
    <row r="701" spans="1:7">
      <c r="A701" s="75"/>
      <c r="B701" s="75"/>
      <c r="C701" s="75"/>
      <c r="D701" s="75"/>
      <c r="E701" s="75"/>
      <c r="F701" s="75"/>
      <c r="G701" s="75"/>
    </row>
    <row r="702" spans="1:7">
      <c r="A702" s="75"/>
      <c r="B702" s="75"/>
      <c r="C702" s="75"/>
      <c r="D702" s="75"/>
      <c r="E702" s="75"/>
      <c r="F702" s="75"/>
      <c r="G702" s="75"/>
    </row>
    <row r="703" spans="1:7">
      <c r="A703" s="75"/>
      <c r="B703" s="75"/>
      <c r="C703" s="75"/>
      <c r="D703" s="75"/>
      <c r="E703" s="75"/>
      <c r="F703" s="75"/>
      <c r="G703" s="75"/>
    </row>
    <row r="704" spans="1:7">
      <c r="A704" s="75"/>
      <c r="B704" s="75"/>
      <c r="C704" s="75"/>
      <c r="D704" s="75"/>
      <c r="E704" s="75"/>
      <c r="F704" s="75"/>
      <c r="G704" s="75"/>
    </row>
    <row r="705" spans="1:7">
      <c r="A705" s="75"/>
      <c r="B705" s="75"/>
      <c r="C705" s="75"/>
      <c r="D705" s="75"/>
      <c r="E705" s="75"/>
      <c r="F705" s="75"/>
      <c r="G705" s="75"/>
    </row>
    <row r="706" spans="1:7">
      <c r="A706" s="75"/>
      <c r="B706" s="75"/>
      <c r="C706" s="75"/>
      <c r="D706" s="75"/>
      <c r="E706" s="75"/>
      <c r="F706" s="75"/>
      <c r="G706" s="75"/>
    </row>
    <row r="707" spans="1:7">
      <c r="A707" s="75"/>
      <c r="B707" s="75"/>
      <c r="C707" s="75"/>
      <c r="D707" s="75"/>
      <c r="E707" s="75"/>
      <c r="F707" s="75"/>
      <c r="G707" s="75"/>
    </row>
    <row r="708" spans="1:7">
      <c r="A708" s="75"/>
      <c r="B708" s="75"/>
      <c r="C708" s="75"/>
      <c r="D708" s="75"/>
      <c r="E708" s="75"/>
      <c r="F708" s="75"/>
      <c r="G708" s="75"/>
    </row>
    <row r="709" spans="1:7">
      <c r="A709" s="75"/>
      <c r="B709" s="75"/>
      <c r="C709" s="75"/>
      <c r="D709" s="75"/>
      <c r="E709" s="75"/>
      <c r="F709" s="75"/>
      <c r="G709" s="75"/>
    </row>
    <row r="710" spans="1:7">
      <c r="A710" s="75"/>
      <c r="B710" s="75"/>
      <c r="C710" s="75"/>
      <c r="D710" s="75"/>
      <c r="E710" s="75"/>
      <c r="F710" s="75"/>
      <c r="G710" s="75"/>
    </row>
    <row r="711" spans="1:7">
      <c r="A711" s="75"/>
      <c r="B711" s="75"/>
      <c r="C711" s="75"/>
      <c r="D711" s="75"/>
      <c r="E711" s="75"/>
      <c r="F711" s="75"/>
      <c r="G711" s="75"/>
    </row>
    <row r="712" spans="1:7">
      <c r="A712" s="75"/>
      <c r="B712" s="75"/>
      <c r="C712" s="75"/>
      <c r="D712" s="75"/>
      <c r="E712" s="75"/>
      <c r="F712" s="75"/>
      <c r="G712" s="75"/>
    </row>
    <row r="713" spans="1:7">
      <c r="A713" s="75"/>
      <c r="B713" s="75"/>
      <c r="C713" s="75"/>
      <c r="D713" s="75"/>
      <c r="E713" s="75"/>
      <c r="F713" s="75"/>
      <c r="G713" s="75"/>
    </row>
    <row r="714" spans="1:7">
      <c r="A714" s="75"/>
      <c r="B714" s="75"/>
      <c r="C714" s="75"/>
      <c r="D714" s="75"/>
      <c r="E714" s="75"/>
      <c r="F714" s="75"/>
      <c r="G714" s="75"/>
    </row>
    <row r="715" spans="1:7">
      <c r="A715" s="75"/>
      <c r="B715" s="75"/>
      <c r="C715" s="75"/>
      <c r="D715" s="75"/>
      <c r="E715" s="75"/>
      <c r="F715" s="75"/>
      <c r="G715" s="75"/>
    </row>
    <row r="716" spans="1:7">
      <c r="A716" s="75"/>
      <c r="B716" s="75"/>
      <c r="C716" s="75"/>
      <c r="D716" s="75"/>
      <c r="E716" s="75"/>
      <c r="F716" s="75"/>
      <c r="G716" s="75"/>
    </row>
    <row r="717" spans="1:7">
      <c r="A717" s="75"/>
      <c r="B717" s="75"/>
      <c r="C717" s="75"/>
      <c r="D717" s="75"/>
      <c r="E717" s="75"/>
      <c r="F717" s="75"/>
      <c r="G717" s="75"/>
    </row>
    <row r="718" spans="1:7">
      <c r="A718" s="75"/>
      <c r="B718" s="75"/>
      <c r="C718" s="75"/>
      <c r="D718" s="75"/>
      <c r="E718" s="75"/>
      <c r="F718" s="75"/>
      <c r="G718" s="75"/>
    </row>
    <row r="719" spans="1:7">
      <c r="A719" s="75"/>
      <c r="B719" s="75"/>
      <c r="C719" s="75"/>
      <c r="D719" s="75"/>
      <c r="E719" s="75"/>
      <c r="F719" s="75"/>
      <c r="G719" s="75"/>
    </row>
    <row r="720" spans="1:7">
      <c r="A720" s="75"/>
      <c r="B720" s="75"/>
      <c r="C720" s="75"/>
      <c r="D720" s="75"/>
      <c r="E720" s="75"/>
      <c r="F720" s="75"/>
      <c r="G720" s="75"/>
    </row>
    <row r="721" spans="1:7">
      <c r="A721" s="75"/>
      <c r="B721" s="75"/>
      <c r="C721" s="75"/>
      <c r="D721" s="75"/>
      <c r="E721" s="75"/>
      <c r="F721" s="75"/>
      <c r="G721" s="75"/>
    </row>
    <row r="722" spans="1:7">
      <c r="A722" s="75"/>
      <c r="B722" s="75"/>
      <c r="C722" s="75"/>
      <c r="D722" s="75"/>
      <c r="E722" s="75"/>
      <c r="F722" s="75"/>
      <c r="G722" s="75"/>
    </row>
    <row r="723" spans="1:7">
      <c r="A723" s="75"/>
      <c r="B723" s="75"/>
      <c r="C723" s="75"/>
      <c r="D723" s="75"/>
      <c r="E723" s="75"/>
      <c r="F723" s="75"/>
      <c r="G723" s="75"/>
    </row>
    <row r="724" spans="1:7">
      <c r="A724" s="75"/>
      <c r="B724" s="75"/>
      <c r="C724" s="75"/>
      <c r="D724" s="75"/>
      <c r="E724" s="75"/>
      <c r="F724" s="75"/>
      <c r="G724" s="75"/>
    </row>
    <row r="725" spans="1:7">
      <c r="A725" s="75"/>
      <c r="B725" s="75"/>
      <c r="C725" s="75"/>
      <c r="D725" s="75"/>
      <c r="E725" s="75"/>
      <c r="F725" s="75"/>
      <c r="G725" s="75"/>
    </row>
    <row r="726" spans="1:7">
      <c r="A726" s="75"/>
      <c r="B726" s="75"/>
      <c r="C726" s="75"/>
      <c r="D726" s="75"/>
      <c r="E726" s="75"/>
      <c r="F726" s="75"/>
      <c r="G726" s="75"/>
    </row>
    <row r="727" spans="1:7">
      <c r="A727" s="75"/>
      <c r="B727" s="75"/>
      <c r="C727" s="75"/>
      <c r="D727" s="75"/>
      <c r="E727" s="75"/>
      <c r="F727" s="75"/>
      <c r="G727" s="75"/>
    </row>
    <row r="728" spans="1:7">
      <c r="A728" s="75"/>
      <c r="B728" s="75"/>
      <c r="C728" s="75"/>
      <c r="D728" s="75"/>
      <c r="E728" s="75"/>
      <c r="F728" s="75"/>
      <c r="G728" s="75"/>
    </row>
    <row r="729" spans="1:7">
      <c r="A729" s="75"/>
      <c r="B729" s="75"/>
      <c r="C729" s="75"/>
      <c r="D729" s="75"/>
      <c r="E729" s="75"/>
      <c r="F729" s="75"/>
      <c r="G729" s="75"/>
    </row>
    <row r="730" spans="1:7">
      <c r="A730" s="75"/>
      <c r="B730" s="75"/>
      <c r="C730" s="75"/>
      <c r="D730" s="75"/>
      <c r="E730" s="75"/>
      <c r="F730" s="75"/>
      <c r="G730" s="75"/>
    </row>
    <row r="731" spans="1:7">
      <c r="A731" s="75"/>
      <c r="B731" s="75"/>
      <c r="C731" s="75"/>
      <c r="D731" s="75"/>
      <c r="E731" s="75"/>
      <c r="F731" s="75"/>
      <c r="G731" s="75"/>
    </row>
    <row r="732" spans="1:7">
      <c r="A732" s="75"/>
      <c r="B732" s="75"/>
      <c r="C732" s="75"/>
      <c r="D732" s="75"/>
      <c r="E732" s="75"/>
      <c r="F732" s="75"/>
      <c r="G732" s="75"/>
    </row>
    <row r="733" spans="1:7">
      <c r="A733" s="75"/>
      <c r="B733" s="75"/>
      <c r="C733" s="75"/>
      <c r="D733" s="75"/>
      <c r="E733" s="75"/>
      <c r="F733" s="75"/>
      <c r="G733" s="75"/>
    </row>
    <row r="734" spans="1:7">
      <c r="A734" s="75"/>
      <c r="B734" s="75"/>
      <c r="C734" s="75"/>
      <c r="D734" s="75"/>
      <c r="E734" s="75"/>
      <c r="F734" s="75"/>
      <c r="G734" s="75"/>
    </row>
    <row r="735" spans="1:7">
      <c r="A735" s="75"/>
      <c r="B735" s="75"/>
      <c r="C735" s="75"/>
      <c r="D735" s="75"/>
      <c r="E735" s="75"/>
      <c r="F735" s="75"/>
      <c r="G735" s="75"/>
    </row>
    <row r="736" spans="1:7">
      <c r="A736" s="75"/>
      <c r="B736" s="75"/>
      <c r="C736" s="75"/>
      <c r="D736" s="75"/>
      <c r="E736" s="75"/>
      <c r="F736" s="75"/>
      <c r="G736" s="75"/>
    </row>
    <row r="737" spans="1:7">
      <c r="A737" s="75"/>
      <c r="B737" s="75"/>
      <c r="C737" s="75"/>
      <c r="D737" s="75"/>
      <c r="E737" s="75"/>
      <c r="F737" s="75"/>
      <c r="G737" s="75"/>
    </row>
    <row r="738" spans="1:7">
      <c r="A738" s="75"/>
      <c r="B738" s="75"/>
      <c r="C738" s="75"/>
      <c r="D738" s="75"/>
      <c r="E738" s="75"/>
      <c r="F738" s="75"/>
      <c r="G738" s="75"/>
    </row>
    <row r="739" spans="1:7">
      <c r="A739" s="75"/>
      <c r="B739" s="75"/>
      <c r="C739" s="75"/>
      <c r="D739" s="75"/>
      <c r="E739" s="75"/>
      <c r="F739" s="75"/>
      <c r="G739" s="75"/>
    </row>
    <row r="740" spans="1:7">
      <c r="A740" s="75"/>
      <c r="B740" s="75"/>
      <c r="C740" s="75"/>
      <c r="D740" s="75"/>
      <c r="E740" s="75"/>
      <c r="F740" s="75"/>
      <c r="G740" s="75"/>
    </row>
    <row r="741" spans="1:7">
      <c r="A741" s="75"/>
      <c r="B741" s="75"/>
      <c r="C741" s="75"/>
      <c r="D741" s="75"/>
      <c r="E741" s="75"/>
      <c r="F741" s="75"/>
      <c r="G741" s="75"/>
    </row>
    <row r="742" spans="1:7">
      <c r="A742" s="75"/>
      <c r="B742" s="75"/>
      <c r="C742" s="75"/>
      <c r="D742" s="75"/>
      <c r="E742" s="75"/>
      <c r="F742" s="75"/>
      <c r="G742" s="75"/>
    </row>
    <row r="743" spans="1:7">
      <c r="A743" s="75"/>
      <c r="B743" s="75"/>
      <c r="C743" s="75"/>
      <c r="D743" s="75"/>
      <c r="E743" s="75"/>
      <c r="F743" s="75"/>
      <c r="G743" s="75"/>
    </row>
    <row r="744" spans="1:7">
      <c r="A744" s="75"/>
      <c r="B744" s="75"/>
      <c r="C744" s="75"/>
      <c r="D744" s="75"/>
      <c r="E744" s="75"/>
      <c r="F744" s="75"/>
      <c r="G744" s="75"/>
    </row>
    <row r="745" spans="1:7">
      <c r="A745" s="75"/>
      <c r="B745" s="75"/>
      <c r="C745" s="75"/>
      <c r="D745" s="75"/>
      <c r="E745" s="75"/>
      <c r="F745" s="75"/>
      <c r="G745" s="75"/>
    </row>
    <row r="746" spans="1:7">
      <c r="A746" s="75"/>
      <c r="B746" s="75"/>
      <c r="C746" s="75"/>
      <c r="D746" s="75"/>
      <c r="E746" s="75"/>
      <c r="F746" s="75"/>
      <c r="G746" s="75"/>
    </row>
    <row r="747" spans="1:7">
      <c r="A747" s="75"/>
      <c r="B747" s="75"/>
      <c r="C747" s="75"/>
      <c r="D747" s="75"/>
      <c r="E747" s="75"/>
      <c r="F747" s="75"/>
      <c r="G747" s="75"/>
    </row>
    <row r="748" spans="1:7">
      <c r="A748" s="75"/>
      <c r="B748" s="75"/>
      <c r="C748" s="75"/>
      <c r="D748" s="75"/>
      <c r="E748" s="75"/>
      <c r="F748" s="75"/>
      <c r="G748" s="75"/>
    </row>
    <row r="749" spans="1:7">
      <c r="A749" s="75"/>
      <c r="B749" s="75"/>
      <c r="C749" s="75"/>
      <c r="D749" s="75"/>
      <c r="E749" s="75"/>
      <c r="F749" s="75"/>
      <c r="G749" s="75"/>
    </row>
    <row r="750" spans="1:7">
      <c r="A750" s="75"/>
      <c r="B750" s="75"/>
      <c r="C750" s="75"/>
      <c r="D750" s="75"/>
      <c r="E750" s="75"/>
      <c r="F750" s="75"/>
      <c r="G750" s="75"/>
    </row>
    <row r="751" spans="1:7">
      <c r="A751" s="75"/>
      <c r="B751" s="75"/>
      <c r="C751" s="75"/>
      <c r="D751" s="75"/>
      <c r="E751" s="75"/>
      <c r="F751" s="75"/>
      <c r="G751" s="75"/>
    </row>
    <row r="752" spans="1:7">
      <c r="A752" s="75"/>
      <c r="B752" s="75"/>
      <c r="C752" s="75"/>
      <c r="D752" s="75"/>
      <c r="E752" s="75"/>
      <c r="F752" s="75"/>
      <c r="G752" s="75"/>
    </row>
    <row r="753" spans="1:7">
      <c r="A753" s="75"/>
      <c r="B753" s="75"/>
      <c r="C753" s="75"/>
      <c r="D753" s="75"/>
      <c r="E753" s="75"/>
      <c r="F753" s="75"/>
      <c r="G753" s="75"/>
    </row>
    <row r="754" spans="1:7">
      <c r="A754" s="75"/>
      <c r="B754" s="75"/>
      <c r="C754" s="75"/>
      <c r="D754" s="75"/>
      <c r="E754" s="75"/>
      <c r="F754" s="75"/>
      <c r="G754" s="75"/>
    </row>
    <row r="755" spans="1:7">
      <c r="A755" s="75"/>
      <c r="B755" s="75"/>
      <c r="C755" s="75"/>
      <c r="D755" s="75"/>
      <c r="E755" s="75"/>
      <c r="F755" s="75"/>
      <c r="G755" s="75"/>
    </row>
    <row r="756" spans="1:7">
      <c r="A756" s="75"/>
      <c r="B756" s="75"/>
      <c r="C756" s="75"/>
      <c r="D756" s="75"/>
      <c r="E756" s="75"/>
      <c r="F756" s="75"/>
      <c r="G756" s="75"/>
    </row>
    <row r="757" spans="1:7">
      <c r="A757" s="75"/>
      <c r="B757" s="75"/>
      <c r="C757" s="75"/>
      <c r="D757" s="75"/>
      <c r="E757" s="75"/>
      <c r="F757" s="75"/>
      <c r="G757" s="75"/>
    </row>
    <row r="758" spans="1:7">
      <c r="A758" s="75"/>
      <c r="B758" s="75"/>
      <c r="C758" s="75"/>
      <c r="D758" s="75"/>
      <c r="E758" s="75"/>
      <c r="F758" s="75"/>
      <c r="G758" s="75"/>
    </row>
    <row r="759" spans="1:7">
      <c r="A759" s="75"/>
      <c r="B759" s="75"/>
      <c r="C759" s="75"/>
      <c r="D759" s="75"/>
      <c r="E759" s="75"/>
      <c r="F759" s="75"/>
      <c r="G759" s="75"/>
    </row>
    <row r="760" spans="1:7">
      <c r="A760" s="75"/>
      <c r="B760" s="75"/>
      <c r="C760" s="75"/>
      <c r="D760" s="75"/>
      <c r="E760" s="75"/>
      <c r="F760" s="75"/>
      <c r="G760" s="75"/>
    </row>
    <row r="761" spans="1:7">
      <c r="A761" s="75"/>
      <c r="B761" s="75"/>
      <c r="C761" s="75"/>
      <c r="D761" s="75"/>
      <c r="E761" s="75"/>
      <c r="F761" s="75"/>
      <c r="G761" s="75"/>
    </row>
    <row r="762" spans="1:7">
      <c r="A762" s="75"/>
      <c r="B762" s="75"/>
      <c r="C762" s="75"/>
      <c r="D762" s="75"/>
      <c r="E762" s="75"/>
      <c r="F762" s="75"/>
      <c r="G762" s="75"/>
    </row>
    <row r="763" spans="1:7">
      <c r="A763" s="75"/>
      <c r="B763" s="75"/>
      <c r="C763" s="75"/>
      <c r="D763" s="75"/>
      <c r="E763" s="75"/>
      <c r="F763" s="75"/>
      <c r="G763" s="75"/>
    </row>
    <row r="764" spans="1:7">
      <c r="A764" s="75"/>
      <c r="B764" s="75"/>
      <c r="C764" s="75"/>
      <c r="D764" s="75"/>
      <c r="E764" s="75"/>
      <c r="F764" s="75"/>
      <c r="G764" s="75"/>
    </row>
    <row r="765" spans="1:7">
      <c r="A765" s="75"/>
      <c r="B765" s="75"/>
      <c r="C765" s="75"/>
      <c r="D765" s="75"/>
      <c r="E765" s="75"/>
      <c r="F765" s="75"/>
      <c r="G765" s="75"/>
    </row>
    <row r="766" spans="1:7">
      <c r="A766" s="75"/>
      <c r="B766" s="75"/>
      <c r="C766" s="75"/>
      <c r="D766" s="75"/>
      <c r="E766" s="75"/>
      <c r="F766" s="75"/>
      <c r="G766" s="75"/>
    </row>
    <row r="767" spans="1:7">
      <c r="A767" s="75"/>
      <c r="B767" s="75"/>
      <c r="C767" s="75"/>
      <c r="D767" s="75"/>
      <c r="E767" s="75"/>
      <c r="F767" s="75"/>
      <c r="G767" s="75"/>
    </row>
    <row r="768" spans="1:7">
      <c r="A768" s="75"/>
      <c r="B768" s="75"/>
      <c r="C768" s="75"/>
      <c r="D768" s="75"/>
      <c r="E768" s="75"/>
      <c r="F768" s="75"/>
      <c r="G768" s="75"/>
    </row>
    <row r="769" spans="1:7">
      <c r="A769" s="75"/>
      <c r="B769" s="75"/>
      <c r="C769" s="75"/>
      <c r="D769" s="75"/>
      <c r="E769" s="75"/>
      <c r="F769" s="75"/>
      <c r="G769" s="75"/>
    </row>
    <row r="770" spans="1:7">
      <c r="A770" s="75"/>
      <c r="B770" s="75"/>
      <c r="C770" s="75"/>
      <c r="D770" s="75"/>
      <c r="E770" s="75"/>
      <c r="F770" s="75"/>
      <c r="G770" s="75"/>
    </row>
    <row r="771" spans="1:7">
      <c r="A771" s="75"/>
      <c r="B771" s="75"/>
      <c r="C771" s="75"/>
      <c r="D771" s="75"/>
      <c r="E771" s="75"/>
      <c r="F771" s="75"/>
      <c r="G771" s="75"/>
    </row>
    <row r="772" spans="1:7">
      <c r="A772" s="75"/>
      <c r="B772" s="75"/>
      <c r="C772" s="75"/>
      <c r="D772" s="75"/>
      <c r="E772" s="75"/>
      <c r="F772" s="75"/>
      <c r="G772" s="75"/>
    </row>
    <row r="773" spans="1:7">
      <c r="A773" s="75"/>
      <c r="B773" s="75"/>
      <c r="C773" s="75"/>
      <c r="D773" s="75"/>
      <c r="E773" s="75"/>
      <c r="F773" s="75"/>
      <c r="G773" s="75"/>
    </row>
    <row r="774" spans="1:7">
      <c r="A774" s="75"/>
      <c r="B774" s="75"/>
      <c r="C774" s="75"/>
      <c r="D774" s="75"/>
      <c r="E774" s="75"/>
      <c r="F774" s="75"/>
      <c r="G774" s="75"/>
    </row>
    <row r="775" spans="1:7">
      <c r="A775" s="75"/>
      <c r="B775" s="75"/>
      <c r="C775" s="75"/>
      <c r="D775" s="75"/>
      <c r="E775" s="75"/>
      <c r="F775" s="75"/>
      <c r="G775" s="75"/>
    </row>
    <row r="776" spans="1:7">
      <c r="A776" s="75"/>
      <c r="B776" s="75"/>
      <c r="C776" s="75"/>
      <c r="D776" s="75"/>
      <c r="E776" s="75"/>
      <c r="F776" s="75"/>
      <c r="G776" s="75"/>
    </row>
    <row r="777" spans="1:7">
      <c r="A777" s="75"/>
      <c r="B777" s="75"/>
      <c r="C777" s="75"/>
      <c r="D777" s="75"/>
      <c r="E777" s="75"/>
      <c r="F777" s="75"/>
      <c r="G777" s="75"/>
    </row>
    <row r="778" spans="1:7">
      <c r="A778" s="75"/>
      <c r="B778" s="75"/>
      <c r="C778" s="75"/>
      <c r="D778" s="75"/>
      <c r="E778" s="75"/>
      <c r="F778" s="75"/>
      <c r="G778" s="75"/>
    </row>
    <row r="779" spans="1:7">
      <c r="A779" s="75"/>
      <c r="B779" s="75"/>
      <c r="C779" s="75"/>
      <c r="D779" s="75"/>
      <c r="E779" s="75"/>
      <c r="F779" s="75"/>
      <c r="G779" s="75"/>
    </row>
    <row r="780" spans="1:7">
      <c r="A780" s="75"/>
      <c r="B780" s="75"/>
      <c r="C780" s="75"/>
      <c r="D780" s="75"/>
      <c r="E780" s="75"/>
      <c r="F780" s="75"/>
      <c r="G780" s="75"/>
    </row>
    <row r="781" spans="1:7">
      <c r="A781" s="75"/>
      <c r="B781" s="75"/>
      <c r="C781" s="75"/>
      <c r="D781" s="75"/>
      <c r="E781" s="75"/>
      <c r="F781" s="75"/>
      <c r="G781" s="75"/>
    </row>
    <row r="782" spans="1:7">
      <c r="A782" s="75"/>
      <c r="B782" s="75"/>
      <c r="C782" s="75"/>
      <c r="D782" s="75"/>
      <c r="E782" s="75"/>
      <c r="F782" s="75"/>
      <c r="G782" s="75"/>
    </row>
  </sheetData>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dimension ref="A1:BS130"/>
  <sheetViews>
    <sheetView workbookViewId="0"/>
  </sheetViews>
  <sheetFormatPr defaultColWidth="9" defaultRowHeight="12.75"/>
  <sheetData>
    <row r="1" spans="1:71" ht="22.35" customHeight="1" thickBot="1">
      <c r="B1" s="44" t="s">
        <v>91</v>
      </c>
      <c r="E1" s="1" t="s">
        <v>92</v>
      </c>
      <c r="F1" s="1" t="s">
        <v>93</v>
      </c>
      <c r="G1" t="s">
        <v>407</v>
      </c>
      <c r="I1" s="246">
        <v>9</v>
      </c>
      <c r="J1" s="246">
        <v>10</v>
      </c>
      <c r="K1" s="246">
        <v>11</v>
      </c>
      <c r="L1" s="246">
        <v>12</v>
      </c>
      <c r="M1" s="246">
        <v>13</v>
      </c>
      <c r="N1" s="246">
        <v>14</v>
      </c>
      <c r="O1" s="246">
        <v>15</v>
      </c>
      <c r="P1" s="246">
        <v>16</v>
      </c>
      <c r="Q1" s="246">
        <v>17</v>
      </c>
      <c r="R1" s="246">
        <v>18</v>
      </c>
      <c r="S1" s="246">
        <v>19</v>
      </c>
      <c r="T1" s="246">
        <v>20</v>
      </c>
      <c r="U1" s="246">
        <v>21</v>
      </c>
      <c r="V1" s="246">
        <v>22</v>
      </c>
      <c r="W1" s="246">
        <v>23</v>
      </c>
      <c r="X1" s="246">
        <v>24</v>
      </c>
      <c r="Y1" s="246">
        <v>25</v>
      </c>
      <c r="Z1" s="246">
        <v>26</v>
      </c>
      <c r="AA1" s="246">
        <v>27</v>
      </c>
      <c r="AB1" s="246">
        <v>28</v>
      </c>
      <c r="AC1" s="246">
        <v>29</v>
      </c>
      <c r="AD1" s="246">
        <v>30</v>
      </c>
      <c r="AE1" s="246">
        <v>31</v>
      </c>
      <c r="AF1" s="246">
        <v>32</v>
      </c>
      <c r="AG1" s="246">
        <v>33</v>
      </c>
      <c r="AH1" s="246">
        <v>34</v>
      </c>
      <c r="AI1" s="246">
        <v>35</v>
      </c>
      <c r="AJ1" s="246">
        <v>36</v>
      </c>
      <c r="AK1" s="246">
        <v>37</v>
      </c>
      <c r="AL1" s="246">
        <v>38</v>
      </c>
      <c r="AM1" s="246">
        <v>39</v>
      </c>
      <c r="AN1" s="246">
        <v>40</v>
      </c>
      <c r="AO1" s="246">
        <v>41</v>
      </c>
      <c r="AP1" s="246">
        <v>42</v>
      </c>
      <c r="AQ1" s="246">
        <v>43</v>
      </c>
      <c r="AR1" s="246">
        <v>44</v>
      </c>
      <c r="AS1" s="246">
        <v>45</v>
      </c>
      <c r="AT1" s="246">
        <v>46</v>
      </c>
      <c r="AU1" s="246">
        <v>47</v>
      </c>
      <c r="AV1" s="246">
        <v>48</v>
      </c>
      <c r="AW1" s="246">
        <v>49</v>
      </c>
      <c r="AX1" s="246">
        <v>50</v>
      </c>
      <c r="AY1" s="246">
        <v>51</v>
      </c>
      <c r="AZ1" s="246">
        <v>52</v>
      </c>
      <c r="BA1" s="246">
        <v>53</v>
      </c>
      <c r="BB1" s="246">
        <v>54</v>
      </c>
      <c r="BC1" s="246">
        <v>55</v>
      </c>
      <c r="BD1" s="246">
        <v>56</v>
      </c>
      <c r="BE1" s="246">
        <v>57</v>
      </c>
      <c r="BF1" s="246">
        <v>58</v>
      </c>
      <c r="BG1" s="246">
        <v>59</v>
      </c>
      <c r="BH1" s="246">
        <v>60</v>
      </c>
      <c r="BI1" s="246">
        <v>61</v>
      </c>
      <c r="BJ1" s="246">
        <v>62</v>
      </c>
      <c r="BK1" s="246">
        <v>63</v>
      </c>
      <c r="BL1" s="246">
        <v>64</v>
      </c>
      <c r="BM1" s="246">
        <v>65</v>
      </c>
      <c r="BN1" s="246">
        <v>66</v>
      </c>
      <c r="BO1" s="246">
        <v>67</v>
      </c>
      <c r="BP1" s="246">
        <v>68</v>
      </c>
      <c r="BQ1" s="246">
        <v>69</v>
      </c>
      <c r="BR1" s="246">
        <v>71</v>
      </c>
    </row>
    <row r="2" spans="1:71" ht="42.75" customHeight="1" thickBot="1">
      <c r="A2" s="8" t="s">
        <v>231</v>
      </c>
      <c r="B2" s="8" t="s">
        <v>242</v>
      </c>
      <c r="C2" s="8" t="s">
        <v>241</v>
      </c>
      <c r="D2" s="8" t="s">
        <v>393</v>
      </c>
      <c r="E2" s="14" t="e">
        <f>#N/A</f>
        <v>#N/A</v>
      </c>
      <c r="F2" s="14" t="e">
        <f>IF(MOD($E$2,2)&gt;0,0,1)</f>
        <v>#N/A</v>
      </c>
      <c r="G2" s="14" t="e">
        <f>E2*2</f>
        <v>#N/A</v>
      </c>
      <c r="H2" s="293" t="s">
        <v>272</v>
      </c>
      <c r="I2" s="8" t="s">
        <v>135</v>
      </c>
      <c r="K2" s="250" t="s">
        <v>136</v>
      </c>
      <c r="L2" s="251">
        <v>2</v>
      </c>
      <c r="M2" s="251"/>
      <c r="N2" s="251">
        <v>1</v>
      </c>
      <c r="O2" s="251"/>
      <c r="P2" s="251" t="s">
        <v>137</v>
      </c>
      <c r="Q2" s="251"/>
      <c r="R2" s="250" t="s">
        <v>138</v>
      </c>
      <c r="S2" s="251"/>
      <c r="T2" s="251"/>
      <c r="V2" s="250" t="s">
        <v>139</v>
      </c>
      <c r="W2" s="251">
        <v>4</v>
      </c>
      <c r="X2" s="251"/>
      <c r="Y2" s="251">
        <v>2</v>
      </c>
      <c r="Z2" s="251"/>
      <c r="AA2" s="251">
        <v>1</v>
      </c>
      <c r="AB2" s="251"/>
      <c r="AC2" s="251" t="s">
        <v>137</v>
      </c>
      <c r="AD2" s="252" t="s">
        <v>140</v>
      </c>
      <c r="AE2" s="251"/>
      <c r="AF2" s="251"/>
      <c r="AH2" s="250" t="s">
        <v>141</v>
      </c>
      <c r="AI2" s="251">
        <v>8</v>
      </c>
      <c r="AJ2" s="251"/>
      <c r="AK2" s="251">
        <v>4</v>
      </c>
      <c r="AL2" s="251"/>
      <c r="AM2" s="251">
        <v>2</v>
      </c>
      <c r="AN2" s="251"/>
      <c r="AO2" s="251">
        <v>1</v>
      </c>
      <c r="AP2" s="251"/>
      <c r="AQ2" s="251" t="s">
        <v>137</v>
      </c>
      <c r="AR2" s="251"/>
      <c r="AS2" s="250" t="s">
        <v>142</v>
      </c>
      <c r="AT2" s="251">
        <v>16</v>
      </c>
      <c r="AU2" s="251"/>
      <c r="AV2" s="251">
        <v>8</v>
      </c>
      <c r="AW2" s="251"/>
      <c r="AX2" s="251">
        <v>4</v>
      </c>
      <c r="AY2" s="251"/>
      <c r="AZ2" s="251">
        <v>2</v>
      </c>
      <c r="BA2" s="251"/>
      <c r="BB2" s="251">
        <v>1</v>
      </c>
      <c r="BC2" s="251"/>
      <c r="BD2" s="251" t="s">
        <v>137</v>
      </c>
      <c r="BE2" s="251"/>
      <c r="BF2" s="250" t="s">
        <v>143</v>
      </c>
      <c r="BG2" s="251">
        <v>32</v>
      </c>
      <c r="BH2" s="251"/>
      <c r="BI2" s="251">
        <v>16</v>
      </c>
      <c r="BJ2" s="251"/>
      <c r="BK2" s="251">
        <v>8</v>
      </c>
      <c r="BL2" s="251"/>
      <c r="BM2" s="251">
        <v>4</v>
      </c>
      <c r="BN2" s="251"/>
      <c r="BO2" s="251">
        <v>2</v>
      </c>
      <c r="BP2" s="251"/>
      <c r="BQ2" s="251">
        <v>1</v>
      </c>
      <c r="BR2" s="251" t="s">
        <v>137</v>
      </c>
      <c r="BS2" s="251"/>
    </row>
    <row r="3" spans="1:71">
      <c r="A3" s="1">
        <v>1</v>
      </c>
      <c r="B3" s="42" t="e">
        <f>IF(E3&gt;$G$2," - ",D3)</f>
        <v>#N/A</v>
      </c>
      <c r="C3" s="43" t="e">
        <f>#N/A</f>
        <v>#N/A</v>
      </c>
      <c r="D3" s="42" t="e">
        <f>#N/A</f>
        <v>#N/A</v>
      </c>
      <c r="E3" s="1">
        <v>1</v>
      </c>
      <c r="F3" t="e">
        <f t="shared" ref="F3:F66" si="0">IF(E3&gt;$E$2,IF($F$2&gt;0,IF(MOD(E3,2)=0,-1,1),0),0)</f>
        <v>#N/A</v>
      </c>
      <c r="H3" s="1" t="e">
        <f>#N/A</f>
        <v>#N/A</v>
      </c>
      <c r="I3" s="253" t="e">
        <f>IF(OR(TRIM(N3)="-",TRIM(N3)="")," ",N3)</f>
        <v>#N/A</v>
      </c>
      <c r="L3" s="253" t="e">
        <f>#N/A</f>
        <v>#N/A</v>
      </c>
      <c r="N3" s="253" t="e">
        <f>#N/A</f>
        <v>#N/A</v>
      </c>
      <c r="W3" s="253" t="e">
        <f>#N/A</f>
        <v>#N/A</v>
      </c>
      <c r="X3" s="246" t="e">
        <f>#N/A</f>
        <v>#N/A</v>
      </c>
      <c r="Y3" s="253" t="e">
        <f>#N/A</f>
        <v>#N/A</v>
      </c>
      <c r="Z3" s="246" t="e">
        <f>#N/A</f>
        <v>#N/A</v>
      </c>
      <c r="AA3" s="253" t="e">
        <f>#N/A</f>
        <v>#N/A</v>
      </c>
      <c r="AI3" s="253" t="e">
        <f>#N/A</f>
        <v>#N/A</v>
      </c>
      <c r="AJ3" s="246" t="e">
        <f>#N/A</f>
        <v>#N/A</v>
      </c>
      <c r="AK3" s="253" t="e">
        <f>#N/A</f>
        <v>#N/A</v>
      </c>
      <c r="AL3" s="246" t="e">
        <f>#N/A</f>
        <v>#N/A</v>
      </c>
      <c r="AM3" s="253" t="e">
        <f>#N/A</f>
        <v>#N/A</v>
      </c>
      <c r="AN3" s="246" t="e">
        <f>#N/A</f>
        <v>#N/A</v>
      </c>
      <c r="AO3" s="253" t="e">
        <f>#N/A</f>
        <v>#N/A</v>
      </c>
      <c r="AT3" s="253" t="e">
        <f>#N/A</f>
        <v>#N/A</v>
      </c>
      <c r="AU3" s="246" t="e">
        <f>#N/A</f>
        <v>#N/A</v>
      </c>
      <c r="AV3" s="253" t="e">
        <f>#N/A</f>
        <v>#N/A</v>
      </c>
      <c r="AW3" s="246" t="e">
        <f>#N/A</f>
        <v>#N/A</v>
      </c>
      <c r="AX3" s="253" t="e">
        <f>#N/A</f>
        <v>#N/A</v>
      </c>
      <c r="AY3" s="246" t="e">
        <f>#N/A</f>
        <v>#N/A</v>
      </c>
      <c r="AZ3" s="253" t="e">
        <f>#N/A</f>
        <v>#N/A</v>
      </c>
      <c r="BA3" s="246" t="e">
        <f>#N/A</f>
        <v>#N/A</v>
      </c>
      <c r="BB3" s="253" t="e">
        <f>#N/A</f>
        <v>#N/A</v>
      </c>
      <c r="BG3" s="253" t="e">
        <f>#N/A</f>
        <v>#N/A</v>
      </c>
      <c r="BH3" s="246" t="e">
        <f>#N/A</f>
        <v>#N/A</v>
      </c>
      <c r="BI3" s="253" t="e">
        <f>#N/A</f>
        <v>#N/A</v>
      </c>
      <c r="BJ3" s="246" t="e">
        <f>#N/A</f>
        <v>#N/A</v>
      </c>
      <c r="BK3" s="253" t="e">
        <f>#N/A</f>
        <v>#N/A</v>
      </c>
      <c r="BL3" s="246" t="e">
        <f>#N/A</f>
        <v>#N/A</v>
      </c>
      <c r="BM3" s="253" t="e">
        <f>#N/A</f>
        <v>#N/A</v>
      </c>
      <c r="BN3" s="246" t="e">
        <f>#N/A</f>
        <v>#N/A</v>
      </c>
      <c r="BO3" s="253" t="e">
        <f>#N/A</f>
        <v>#N/A</v>
      </c>
      <c r="BP3" s="246" t="e">
        <f>#N/A</f>
        <v>#N/A</v>
      </c>
      <c r="BQ3" s="253" t="e">
        <f>#N/A</f>
        <v>#N/A</v>
      </c>
    </row>
    <row r="4" spans="1:71">
      <c r="A4" s="1">
        <v>2</v>
      </c>
      <c r="B4" s="42" t="e">
        <f>IF(E4&gt;$G$2," - ",D4)</f>
        <v>#N/A</v>
      </c>
      <c r="C4" s="43" t="e">
        <f>#N/A</f>
        <v>#N/A</v>
      </c>
      <c r="D4" s="42" t="e">
        <f>#N/A</f>
        <v>#N/A</v>
      </c>
      <c r="E4" s="1">
        <v>2</v>
      </c>
      <c r="F4" t="e">
        <f t="shared" si="0"/>
        <v>#N/A</v>
      </c>
      <c r="H4" s="1" t="e">
        <f>#N/A</f>
        <v>#N/A</v>
      </c>
      <c r="I4" s="253" t="e">
        <f>IF(OR(TRIM(N4)="-",TRIM(N4)="")," ",N4)</f>
        <v>#N/A</v>
      </c>
      <c r="L4" s="253" t="e">
        <f>#N/A</f>
        <v>#N/A</v>
      </c>
      <c r="N4" s="253" t="e">
        <f>#N/A</f>
        <v>#N/A</v>
      </c>
      <c r="W4" s="253" t="e">
        <f>#N/A</f>
        <v>#N/A</v>
      </c>
      <c r="X4" s="246" t="e">
        <f>#N/A</f>
        <v>#N/A</v>
      </c>
      <c r="Y4" s="253" t="e">
        <f>#N/A</f>
        <v>#N/A</v>
      </c>
      <c r="Z4" s="246" t="e">
        <f>#N/A</f>
        <v>#N/A</v>
      </c>
      <c r="AA4" s="253" t="e">
        <f>#N/A</f>
        <v>#N/A</v>
      </c>
      <c r="AI4" s="253" t="e">
        <f>#N/A</f>
        <v>#N/A</v>
      </c>
      <c r="AJ4" s="246" t="e">
        <f>#N/A</f>
        <v>#N/A</v>
      </c>
      <c r="AK4" s="253" t="e">
        <f>#N/A</f>
        <v>#N/A</v>
      </c>
      <c r="AL4" s="246" t="e">
        <f>#N/A</f>
        <v>#N/A</v>
      </c>
      <c r="AM4" s="253" t="e">
        <f>#N/A</f>
        <v>#N/A</v>
      </c>
      <c r="AN4" s="246" t="e">
        <f>#N/A</f>
        <v>#N/A</v>
      </c>
      <c r="AO4" s="253" t="e">
        <f>#N/A</f>
        <v>#N/A</v>
      </c>
      <c r="AT4" s="253" t="e">
        <f>#N/A</f>
        <v>#N/A</v>
      </c>
      <c r="AU4" s="246" t="e">
        <f>#N/A</f>
        <v>#N/A</v>
      </c>
      <c r="AV4" s="253" t="e">
        <f>#N/A</f>
        <v>#N/A</v>
      </c>
      <c r="AW4" s="246" t="e">
        <f>#N/A</f>
        <v>#N/A</v>
      </c>
      <c r="AX4" s="253" t="e">
        <f>#N/A</f>
        <v>#N/A</v>
      </c>
      <c r="AY4" s="246" t="e">
        <f>#N/A</f>
        <v>#N/A</v>
      </c>
      <c r="AZ4" s="253" t="e">
        <f>#N/A</f>
        <v>#N/A</v>
      </c>
      <c r="BA4" s="246" t="e">
        <f>#N/A</f>
        <v>#N/A</v>
      </c>
      <c r="BB4" s="253" t="e">
        <f>#N/A</f>
        <v>#N/A</v>
      </c>
      <c r="BG4" s="253" t="e">
        <f>#N/A</f>
        <v>#N/A</v>
      </c>
      <c r="BH4" s="246" t="e">
        <f>#N/A</f>
        <v>#N/A</v>
      </c>
      <c r="BI4" s="253" t="e">
        <f>#N/A</f>
        <v>#N/A</v>
      </c>
      <c r="BJ4" s="246" t="e">
        <f>#N/A</f>
        <v>#N/A</v>
      </c>
      <c r="BK4" s="253" t="e">
        <f>#N/A</f>
        <v>#N/A</v>
      </c>
      <c r="BL4" s="246" t="e">
        <f>#N/A</f>
        <v>#N/A</v>
      </c>
      <c r="BM4" s="253" t="e">
        <f>#N/A</f>
        <v>#N/A</v>
      </c>
      <c r="BN4" s="246" t="e">
        <f>#N/A</f>
        <v>#N/A</v>
      </c>
      <c r="BO4" s="253" t="e">
        <f>#N/A</f>
        <v>#N/A</v>
      </c>
      <c r="BP4" s="246" t="e">
        <f>#N/A</f>
        <v>#N/A</v>
      </c>
      <c r="BQ4" s="253" t="e">
        <f>#N/A</f>
        <v>#N/A</v>
      </c>
    </row>
    <row r="5" spans="1:71">
      <c r="A5" s="1">
        <v>3</v>
      </c>
      <c r="B5" s="42" t="e">
        <f t="shared" ref="B5:B12" si="1">IF(E5&gt;$G$2," - ",D5)</f>
        <v>#N/A</v>
      </c>
      <c r="C5" s="43" t="e">
        <f>#N/A</f>
        <v>#N/A</v>
      </c>
      <c r="D5" s="42" t="e">
        <f>#N/A</f>
        <v>#N/A</v>
      </c>
      <c r="E5" s="1">
        <v>3</v>
      </c>
      <c r="F5" t="e">
        <f t="shared" si="0"/>
        <v>#N/A</v>
      </c>
      <c r="H5" s="1" t="e">
        <f>#N/A</f>
        <v>#N/A</v>
      </c>
      <c r="I5" s="253" t="e">
        <f>IF(OR(TRIM(P5)="-",TRIM(P5)="")," ",P5)</f>
        <v>#N/A</v>
      </c>
      <c r="P5" s="253" t="e">
        <f>#N/A</f>
        <v>#N/A</v>
      </c>
      <c r="W5" s="253" t="e">
        <f>#N/A</f>
        <v>#N/A</v>
      </c>
      <c r="X5" s="246" t="e">
        <f>#N/A</f>
        <v>#N/A</v>
      </c>
      <c r="Y5" s="253" t="e">
        <f>#N/A</f>
        <v>#N/A</v>
      </c>
      <c r="Z5" s="246" t="e">
        <f>#N/A</f>
        <v>#N/A</v>
      </c>
      <c r="AA5" s="253" t="e">
        <f>#N/A</f>
        <v>#N/A</v>
      </c>
      <c r="AC5" s="253" t="e">
        <f>#N/A</f>
        <v>#N/A</v>
      </c>
      <c r="AI5" s="253" t="e">
        <f>#N/A</f>
        <v>#N/A</v>
      </c>
      <c r="AJ5" s="246" t="e">
        <f>#N/A</f>
        <v>#N/A</v>
      </c>
      <c r="AK5" s="253" t="e">
        <f>#N/A</f>
        <v>#N/A</v>
      </c>
      <c r="AL5" s="246" t="e">
        <f>#N/A</f>
        <v>#N/A</v>
      </c>
      <c r="AM5" s="253" t="e">
        <f>#N/A</f>
        <v>#N/A</v>
      </c>
      <c r="AN5" s="246" t="e">
        <f>#N/A</f>
        <v>#N/A</v>
      </c>
      <c r="AQ5" s="253" t="e">
        <f>#N/A</f>
        <v>#N/A</v>
      </c>
      <c r="AT5" s="253" t="e">
        <f>#N/A</f>
        <v>#N/A</v>
      </c>
      <c r="AU5" s="246" t="e">
        <f>#N/A</f>
        <v>#N/A</v>
      </c>
      <c r="AV5" s="253" t="e">
        <f>#N/A</f>
        <v>#N/A</v>
      </c>
      <c r="AW5" s="246" t="e">
        <f>#N/A</f>
        <v>#N/A</v>
      </c>
      <c r="AX5" s="253" t="e">
        <f>#N/A</f>
        <v>#N/A</v>
      </c>
      <c r="AY5" s="246" t="e">
        <f>#N/A</f>
        <v>#N/A</v>
      </c>
      <c r="AZ5" s="253" t="e">
        <f>#N/A</f>
        <v>#N/A</v>
      </c>
      <c r="BA5" s="246" t="e">
        <f>#N/A</f>
        <v>#N/A</v>
      </c>
      <c r="BD5" s="253" t="e">
        <f>#N/A</f>
        <v>#N/A</v>
      </c>
      <c r="BG5" s="253" t="e">
        <f>#N/A</f>
        <v>#N/A</v>
      </c>
      <c r="BH5" s="246" t="e">
        <f>#N/A</f>
        <v>#N/A</v>
      </c>
      <c r="BI5" s="253" t="e">
        <f>#N/A</f>
        <v>#N/A</v>
      </c>
      <c r="BJ5" s="246" t="e">
        <f>#N/A</f>
        <v>#N/A</v>
      </c>
      <c r="BK5" s="253" t="e">
        <f>#N/A</f>
        <v>#N/A</v>
      </c>
      <c r="BL5" s="246" t="e">
        <f>#N/A</f>
        <v>#N/A</v>
      </c>
      <c r="BM5" s="253" t="e">
        <f>#N/A</f>
        <v>#N/A</v>
      </c>
      <c r="BN5" s="246" t="e">
        <f>#N/A</f>
        <v>#N/A</v>
      </c>
      <c r="BO5" s="253" t="e">
        <f>#N/A</f>
        <v>#N/A</v>
      </c>
      <c r="BP5" s="246" t="e">
        <f>#N/A</f>
        <v>#N/A</v>
      </c>
      <c r="BR5" s="253" t="e">
        <f>#N/A</f>
        <v>#N/A</v>
      </c>
    </row>
    <row r="6" spans="1:71">
      <c r="A6" s="1">
        <v>4</v>
      </c>
      <c r="B6" s="42" t="e">
        <f t="shared" si="1"/>
        <v>#N/A</v>
      </c>
      <c r="C6" s="43" t="e">
        <f>#N/A</f>
        <v>#N/A</v>
      </c>
      <c r="D6" s="42" t="e">
        <f>#N/A</f>
        <v>#N/A</v>
      </c>
      <c r="E6" s="1">
        <v>4</v>
      </c>
      <c r="F6" t="e">
        <f t="shared" si="0"/>
        <v>#N/A</v>
      </c>
      <c r="H6" s="1" t="e">
        <f>#N/A</f>
        <v>#N/A</v>
      </c>
      <c r="I6" s="253" t="e">
        <f>IF(OR(TRIM(P6)="-",TRIM(P6)="")," ",P6)</f>
        <v>#N/A</v>
      </c>
      <c r="P6" s="253" t="e">
        <f>#N/A</f>
        <v>#N/A</v>
      </c>
      <c r="W6" s="253" t="e">
        <f>#N/A</f>
        <v>#N/A</v>
      </c>
      <c r="X6" s="246" t="e">
        <f>#N/A</f>
        <v>#N/A</v>
      </c>
      <c r="Y6" s="253" t="e">
        <f>#N/A</f>
        <v>#N/A</v>
      </c>
      <c r="Z6" s="246" t="e">
        <f>#N/A</f>
        <v>#N/A</v>
      </c>
      <c r="AA6" s="253" t="e">
        <f>#N/A</f>
        <v>#N/A</v>
      </c>
      <c r="AC6" s="253" t="e">
        <f>#N/A</f>
        <v>#N/A</v>
      </c>
      <c r="AI6" s="253" t="e">
        <f>#N/A</f>
        <v>#N/A</v>
      </c>
      <c r="AJ6" s="246" t="e">
        <f>#N/A</f>
        <v>#N/A</v>
      </c>
      <c r="AK6" s="253" t="e">
        <f>#N/A</f>
        <v>#N/A</v>
      </c>
      <c r="AL6" s="246" t="e">
        <f>#N/A</f>
        <v>#N/A</v>
      </c>
      <c r="AM6" s="253" t="e">
        <f>#N/A</f>
        <v>#N/A</v>
      </c>
      <c r="AN6" s="246" t="e">
        <f>#N/A</f>
        <v>#N/A</v>
      </c>
      <c r="AQ6" s="253" t="e">
        <f>#N/A</f>
        <v>#N/A</v>
      </c>
      <c r="AT6" s="253" t="e">
        <f>#N/A</f>
        <v>#N/A</v>
      </c>
      <c r="AU6" s="246" t="e">
        <f>#N/A</f>
        <v>#N/A</v>
      </c>
      <c r="AV6" s="253" t="e">
        <f>#N/A</f>
        <v>#N/A</v>
      </c>
      <c r="AW6" s="246" t="e">
        <f>#N/A</f>
        <v>#N/A</v>
      </c>
      <c r="AX6" s="253" t="e">
        <f>#N/A</f>
        <v>#N/A</v>
      </c>
      <c r="AY6" s="246" t="e">
        <f>#N/A</f>
        <v>#N/A</v>
      </c>
      <c r="AZ6" s="253" t="e">
        <f>#N/A</f>
        <v>#N/A</v>
      </c>
      <c r="BA6" s="246" t="e">
        <f>#N/A</f>
        <v>#N/A</v>
      </c>
      <c r="BD6" s="253" t="e">
        <f>#N/A</f>
        <v>#N/A</v>
      </c>
      <c r="BG6" s="253" t="e">
        <f>#N/A</f>
        <v>#N/A</v>
      </c>
      <c r="BH6" s="246" t="e">
        <f>#N/A</f>
        <v>#N/A</v>
      </c>
      <c r="BI6" s="253" t="e">
        <f>#N/A</f>
        <v>#N/A</v>
      </c>
      <c r="BJ6" s="246" t="e">
        <f>#N/A</f>
        <v>#N/A</v>
      </c>
      <c r="BK6" s="253" t="e">
        <f>#N/A</f>
        <v>#N/A</v>
      </c>
      <c r="BL6" s="246" t="e">
        <f>#N/A</f>
        <v>#N/A</v>
      </c>
      <c r="BM6" s="253" t="e">
        <f>#N/A</f>
        <v>#N/A</v>
      </c>
      <c r="BN6" s="246" t="e">
        <f>#N/A</f>
        <v>#N/A</v>
      </c>
      <c r="BO6" s="253" t="e">
        <f>#N/A</f>
        <v>#N/A</v>
      </c>
      <c r="BP6" s="246" t="e">
        <f>#N/A</f>
        <v>#N/A</v>
      </c>
      <c r="BR6" s="253" t="e">
        <f>#N/A</f>
        <v>#N/A</v>
      </c>
    </row>
    <row r="7" spans="1:71">
      <c r="A7" s="1">
        <v>5</v>
      </c>
      <c r="B7" s="42" t="e">
        <f t="shared" si="1"/>
        <v>#N/A</v>
      </c>
      <c r="C7" s="43" t="e">
        <f>#N/A</f>
        <v>#N/A</v>
      </c>
      <c r="D7" s="42" t="e">
        <f>#N/A</f>
        <v>#N/A</v>
      </c>
      <c r="E7" s="1">
        <v>5</v>
      </c>
      <c r="F7" t="e">
        <f t="shared" si="0"/>
        <v>#N/A</v>
      </c>
      <c r="H7" s="1" t="e">
        <f>#N/A</f>
        <v>#N/A</v>
      </c>
      <c r="I7" s="253" t="e">
        <f>IF(OR(TRIM(S7)="-",TRIM(S7)="")," ",S7)</f>
        <v>#N/A</v>
      </c>
      <c r="S7" s="253" t="e">
        <f>#N/A</f>
        <v>#N/A</v>
      </c>
      <c r="AI7" s="253" t="e">
        <f>#N/A</f>
        <v>#N/A</v>
      </c>
      <c r="AJ7" s="246" t="e">
        <f>#N/A</f>
        <v>#N/A</v>
      </c>
      <c r="AT7" s="253" t="e">
        <f>#N/A</f>
        <v>#N/A</v>
      </c>
      <c r="AU7" s="246" t="e">
        <f>#N/A</f>
        <v>#N/A</v>
      </c>
      <c r="AV7" s="253" t="e">
        <f>#N/A</f>
        <v>#N/A</v>
      </c>
      <c r="AW7" s="246" t="e">
        <f>#N/A</f>
        <v>#N/A</v>
      </c>
      <c r="BG7" s="253" t="e">
        <f>#N/A</f>
        <v>#N/A</v>
      </c>
      <c r="BH7" s="246" t="e">
        <f>#N/A</f>
        <v>#N/A</v>
      </c>
      <c r="BI7" s="253" t="e">
        <f>#N/A</f>
        <v>#N/A</v>
      </c>
      <c r="BJ7" s="246" t="e">
        <f>#N/A</f>
        <v>#N/A</v>
      </c>
      <c r="BK7" s="253" t="e">
        <f>#N/A</f>
        <v>#N/A</v>
      </c>
      <c r="BL7" s="246" t="e">
        <f>#N/A</f>
        <v>#N/A</v>
      </c>
    </row>
    <row r="8" spans="1:71">
      <c r="A8" s="1">
        <v>6</v>
      </c>
      <c r="B8" s="42" t="e">
        <f t="shared" si="1"/>
        <v>#N/A</v>
      </c>
      <c r="C8" s="43" t="e">
        <f>#N/A</f>
        <v>#N/A</v>
      </c>
      <c r="D8" s="42" t="e">
        <f>#N/A</f>
        <v>#N/A</v>
      </c>
      <c r="E8" s="1">
        <v>6</v>
      </c>
      <c r="F8" t="e">
        <f t="shared" si="0"/>
        <v>#N/A</v>
      </c>
      <c r="H8" s="1" t="e">
        <f>#N/A</f>
        <v>#N/A</v>
      </c>
      <c r="I8" s="253" t="e">
        <f>IF(OR(TRIM(S8)="-",TRIM(S8)="")," ",S8)</f>
        <v>#N/A</v>
      </c>
      <c r="S8" s="253" t="e">
        <f>#N/A</f>
        <v>#N/A</v>
      </c>
      <c r="AI8" s="253" t="e">
        <f>#N/A</f>
        <v>#N/A</v>
      </c>
      <c r="AJ8" s="246" t="e">
        <f>#N/A</f>
        <v>#N/A</v>
      </c>
      <c r="AT8" s="253" t="e">
        <f>#N/A</f>
        <v>#N/A</v>
      </c>
      <c r="AU8" s="246" t="e">
        <f>#N/A</f>
        <v>#N/A</v>
      </c>
      <c r="AV8" s="253" t="e">
        <f>#N/A</f>
        <v>#N/A</v>
      </c>
      <c r="AW8" s="246" t="e">
        <f>#N/A</f>
        <v>#N/A</v>
      </c>
      <c r="BG8" s="253" t="e">
        <f>#N/A</f>
        <v>#N/A</v>
      </c>
      <c r="BH8" s="246" t="e">
        <f>#N/A</f>
        <v>#N/A</v>
      </c>
      <c r="BI8" s="253" t="e">
        <f>#N/A</f>
        <v>#N/A</v>
      </c>
      <c r="BJ8" s="246" t="e">
        <f>#N/A</f>
        <v>#N/A</v>
      </c>
      <c r="BK8" s="253" t="e">
        <f>#N/A</f>
        <v>#N/A</v>
      </c>
      <c r="BL8" s="246" t="e">
        <f>#N/A</f>
        <v>#N/A</v>
      </c>
    </row>
    <row r="9" spans="1:71">
      <c r="A9" s="1">
        <v>7</v>
      </c>
      <c r="B9" s="42" t="e">
        <f t="shared" si="1"/>
        <v>#N/A</v>
      </c>
      <c r="C9" s="43" t="e">
        <f>#N/A</f>
        <v>#N/A</v>
      </c>
      <c r="D9" s="42" t="e">
        <f>#N/A</f>
        <v>#N/A</v>
      </c>
      <c r="E9" s="1">
        <v>7</v>
      </c>
      <c r="F9" t="e">
        <f t="shared" si="0"/>
        <v>#N/A</v>
      </c>
      <c r="H9" s="1" t="e">
        <f>#N/A</f>
        <v>#N/A</v>
      </c>
      <c r="I9" s="253" t="e">
        <f>IF(OR(TRIM(S9)="-",TRIM(S9)="")," ",S9)</f>
        <v>#N/A</v>
      </c>
      <c r="S9" s="253" t="e">
        <f>#N/A</f>
        <v>#N/A</v>
      </c>
      <c r="AI9" s="253" t="e">
        <f>#N/A</f>
        <v>#N/A</v>
      </c>
      <c r="AJ9" s="246" t="e">
        <f>#N/A</f>
        <v>#N/A</v>
      </c>
      <c r="AT9" s="253" t="e">
        <f>#N/A</f>
        <v>#N/A</v>
      </c>
      <c r="AU9" s="246" t="e">
        <f>#N/A</f>
        <v>#N/A</v>
      </c>
      <c r="AV9" s="253" t="e">
        <f>#N/A</f>
        <v>#N/A</v>
      </c>
      <c r="AW9" s="246" t="e">
        <f>#N/A</f>
        <v>#N/A</v>
      </c>
      <c r="BG9" s="253" t="e">
        <f>#N/A</f>
        <v>#N/A</v>
      </c>
      <c r="BH9" s="246" t="e">
        <f>#N/A</f>
        <v>#N/A</v>
      </c>
      <c r="BI9" s="253" t="e">
        <f>#N/A</f>
        <v>#N/A</v>
      </c>
      <c r="BJ9" s="246" t="e">
        <f>#N/A</f>
        <v>#N/A</v>
      </c>
      <c r="BK9" s="253" t="e">
        <f>#N/A</f>
        <v>#N/A</v>
      </c>
      <c r="BL9" s="246" t="e">
        <f>#N/A</f>
        <v>#N/A</v>
      </c>
    </row>
    <row r="10" spans="1:71">
      <c r="A10" s="1">
        <v>8</v>
      </c>
      <c r="B10" s="42" t="e">
        <f t="shared" si="1"/>
        <v>#N/A</v>
      </c>
      <c r="C10" s="43" t="e">
        <f>#N/A</f>
        <v>#N/A</v>
      </c>
      <c r="D10" s="42" t="e">
        <f>#N/A</f>
        <v>#N/A</v>
      </c>
      <c r="E10" s="1">
        <v>8</v>
      </c>
      <c r="F10" t="e">
        <f t="shared" si="0"/>
        <v>#N/A</v>
      </c>
      <c r="H10" s="1" t="e">
        <f>#N/A</f>
        <v>#N/A</v>
      </c>
      <c r="I10" s="253" t="e">
        <f>IF(OR(TRIM(S10)="-",TRIM(S10)="")," ",S10)</f>
        <v>#N/A</v>
      </c>
      <c r="S10" s="253" t="e">
        <f>#N/A</f>
        <v>#N/A</v>
      </c>
      <c r="AI10" s="253" t="e">
        <f>#N/A</f>
        <v>#N/A</v>
      </c>
      <c r="AJ10" s="246" t="e">
        <f>#N/A</f>
        <v>#N/A</v>
      </c>
      <c r="AT10" s="253" t="e">
        <f>#N/A</f>
        <v>#N/A</v>
      </c>
      <c r="AU10" s="246" t="e">
        <f>#N/A</f>
        <v>#N/A</v>
      </c>
      <c r="AV10" s="253" t="e">
        <f>#N/A</f>
        <v>#N/A</v>
      </c>
      <c r="AW10" s="246" t="e">
        <f>#N/A</f>
        <v>#N/A</v>
      </c>
      <c r="BG10" s="253" t="e">
        <f>#N/A</f>
        <v>#N/A</v>
      </c>
      <c r="BH10" s="246" t="e">
        <f>#N/A</f>
        <v>#N/A</v>
      </c>
      <c r="BI10" s="253" t="e">
        <f>#N/A</f>
        <v>#N/A</v>
      </c>
      <c r="BJ10" s="246" t="e">
        <f>#N/A</f>
        <v>#N/A</v>
      </c>
      <c r="BK10" s="253" t="e">
        <f>#N/A</f>
        <v>#N/A</v>
      </c>
      <c r="BL10" s="246" t="e">
        <f>#N/A</f>
        <v>#N/A</v>
      </c>
    </row>
    <row r="11" spans="1:71">
      <c r="A11" s="1">
        <v>9</v>
      </c>
      <c r="B11" s="42" t="e">
        <f t="shared" si="1"/>
        <v>#N/A</v>
      </c>
      <c r="C11" s="43" t="e">
        <f>#N/A</f>
        <v>#N/A</v>
      </c>
      <c r="D11" s="42" t="e">
        <f>#N/A</f>
        <v>#N/A</v>
      </c>
      <c r="E11" s="1">
        <v>9</v>
      </c>
      <c r="F11" t="e">
        <f t="shared" si="0"/>
        <v>#N/A</v>
      </c>
      <c r="H11" s="1" t="e">
        <f>#N/A</f>
        <v>#N/A</v>
      </c>
      <c r="I11" s="253" t="e">
        <f>IF(OR(TRIM(AE11)="-",TRIM(AE11)="")," ",AE11)</f>
        <v>#N/A</v>
      </c>
      <c r="AE11" s="253" t="e">
        <f>#N/A</f>
        <v>#N/A</v>
      </c>
      <c r="AT11" s="253" t="e">
        <f>#N/A</f>
        <v>#N/A</v>
      </c>
      <c r="AU11" s="246" t="e">
        <f>#N/A</f>
        <v>#N/A</v>
      </c>
      <c r="BG11" s="253" t="e">
        <f>#N/A</f>
        <v>#N/A</v>
      </c>
      <c r="BH11" s="246" t="e">
        <f>#N/A</f>
        <v>#N/A</v>
      </c>
      <c r="BI11" s="253" t="e">
        <f>#N/A</f>
        <v>#N/A</v>
      </c>
      <c r="BJ11" s="246" t="e">
        <f>#N/A</f>
        <v>#N/A</v>
      </c>
    </row>
    <row r="12" spans="1:71">
      <c r="A12" s="1">
        <v>10</v>
      </c>
      <c r="B12" s="42" t="e">
        <f t="shared" si="1"/>
        <v>#N/A</v>
      </c>
      <c r="C12" s="43" t="e">
        <f>#N/A</f>
        <v>#N/A</v>
      </c>
      <c r="D12" s="42" t="e">
        <f>#N/A</f>
        <v>#N/A</v>
      </c>
      <c r="E12" s="1">
        <v>10</v>
      </c>
      <c r="F12" t="e">
        <f t="shared" si="0"/>
        <v>#N/A</v>
      </c>
      <c r="H12" s="1" t="e">
        <f>#N/A</f>
        <v>#N/A</v>
      </c>
      <c r="I12" s="253" t="e">
        <f t="shared" ref="I12:I18" si="2">IF(OR(TRIM(AE12)="-",TRIM(AE12)="")," ",AE12)</f>
        <v>#N/A</v>
      </c>
      <c r="AE12" s="253" t="e">
        <f>#N/A</f>
        <v>#N/A</v>
      </c>
      <c r="AT12" s="253" t="e">
        <f>#N/A</f>
        <v>#N/A</v>
      </c>
      <c r="AU12" s="246" t="e">
        <f>#N/A</f>
        <v>#N/A</v>
      </c>
      <c r="BG12" s="253" t="e">
        <f>#N/A</f>
        <v>#N/A</v>
      </c>
      <c r="BH12" s="246" t="e">
        <f>#N/A</f>
        <v>#N/A</v>
      </c>
      <c r="BI12" s="253" t="e">
        <f>#N/A</f>
        <v>#N/A</v>
      </c>
      <c r="BJ12" s="246" t="e">
        <f>#N/A</f>
        <v>#N/A</v>
      </c>
    </row>
    <row r="13" spans="1:71">
      <c r="A13" s="1">
        <v>11</v>
      </c>
      <c r="B13" s="42" t="e">
        <f>IF(E13&gt;$G$2," - ",D13)</f>
        <v>#N/A</v>
      </c>
      <c r="C13" s="43" t="e">
        <f>#N/A</f>
        <v>#N/A</v>
      </c>
      <c r="D13" s="42" t="e">
        <f>#N/A</f>
        <v>#N/A</v>
      </c>
      <c r="E13" s="1">
        <v>11</v>
      </c>
      <c r="F13" t="e">
        <f t="shared" si="0"/>
        <v>#N/A</v>
      </c>
      <c r="H13" s="1" t="e">
        <f>#N/A</f>
        <v>#N/A</v>
      </c>
      <c r="I13" s="253" t="e">
        <f t="shared" si="2"/>
        <v>#N/A</v>
      </c>
      <c r="AE13" s="253" t="e">
        <f>#N/A</f>
        <v>#N/A</v>
      </c>
      <c r="AT13" s="253" t="e">
        <f>#N/A</f>
        <v>#N/A</v>
      </c>
      <c r="AU13" s="246" t="e">
        <f>#N/A</f>
        <v>#N/A</v>
      </c>
      <c r="BG13" s="253" t="e">
        <f>#N/A</f>
        <v>#N/A</v>
      </c>
      <c r="BH13" s="246" t="e">
        <f>#N/A</f>
        <v>#N/A</v>
      </c>
      <c r="BI13" s="253" t="e">
        <f>#N/A</f>
        <v>#N/A</v>
      </c>
      <c r="BJ13" s="246" t="e">
        <f>#N/A</f>
        <v>#N/A</v>
      </c>
    </row>
    <row r="14" spans="1:71">
      <c r="A14" s="1">
        <v>12</v>
      </c>
      <c r="B14" s="42" t="e">
        <f t="shared" ref="B14:B66" si="3">IF(E14&gt;$G$2," - ",D14)</f>
        <v>#N/A</v>
      </c>
      <c r="C14" s="43" t="e">
        <f>#N/A</f>
        <v>#N/A</v>
      </c>
      <c r="D14" s="42" t="e">
        <f>#N/A</f>
        <v>#N/A</v>
      </c>
      <c r="E14" s="1">
        <v>12</v>
      </c>
      <c r="F14" t="e">
        <f t="shared" si="0"/>
        <v>#N/A</v>
      </c>
      <c r="H14" s="1" t="e">
        <f>#N/A</f>
        <v>#N/A</v>
      </c>
      <c r="I14" s="253" t="e">
        <f t="shared" si="2"/>
        <v>#N/A</v>
      </c>
      <c r="AE14" s="253" t="e">
        <f>#N/A</f>
        <v>#N/A</v>
      </c>
      <c r="AT14" s="253" t="e">
        <f>#N/A</f>
        <v>#N/A</v>
      </c>
      <c r="AU14" s="246" t="e">
        <f>#N/A</f>
        <v>#N/A</v>
      </c>
      <c r="BG14" s="253" t="e">
        <f>#N/A</f>
        <v>#N/A</v>
      </c>
      <c r="BH14" s="246" t="e">
        <f>#N/A</f>
        <v>#N/A</v>
      </c>
      <c r="BI14" s="253" t="e">
        <f>#N/A</f>
        <v>#N/A</v>
      </c>
      <c r="BJ14" s="246" t="e">
        <f>#N/A</f>
        <v>#N/A</v>
      </c>
    </row>
    <row r="15" spans="1:71">
      <c r="A15" s="1">
        <v>13</v>
      </c>
      <c r="B15" s="42" t="e">
        <f t="shared" si="3"/>
        <v>#N/A</v>
      </c>
      <c r="C15" s="43" t="e">
        <f>#N/A</f>
        <v>#N/A</v>
      </c>
      <c r="D15" s="42" t="e">
        <f>#N/A</f>
        <v>#N/A</v>
      </c>
      <c r="E15" s="1">
        <v>13</v>
      </c>
      <c r="F15" t="e">
        <f t="shared" si="0"/>
        <v>#N/A</v>
      </c>
      <c r="H15" s="1" t="e">
        <f>#N/A</f>
        <v>#N/A</v>
      </c>
      <c r="I15" s="253" t="e">
        <f t="shared" si="2"/>
        <v>#N/A</v>
      </c>
      <c r="AE15" s="253" t="e">
        <f>#N/A</f>
        <v>#N/A</v>
      </c>
      <c r="AT15" s="253" t="e">
        <f>#N/A</f>
        <v>#N/A</v>
      </c>
      <c r="AU15" s="246" t="e">
        <f>#N/A</f>
        <v>#N/A</v>
      </c>
      <c r="BG15" s="253" t="e">
        <f>#N/A</f>
        <v>#N/A</v>
      </c>
      <c r="BH15" s="246" t="e">
        <f>#N/A</f>
        <v>#N/A</v>
      </c>
      <c r="BI15" s="253" t="e">
        <f>#N/A</f>
        <v>#N/A</v>
      </c>
      <c r="BJ15" s="246" t="e">
        <f>#N/A</f>
        <v>#N/A</v>
      </c>
    </row>
    <row r="16" spans="1:71">
      <c r="A16" s="1">
        <v>14</v>
      </c>
      <c r="B16" s="42" t="e">
        <f t="shared" si="3"/>
        <v>#N/A</v>
      </c>
      <c r="C16" s="43" t="e">
        <f>#N/A</f>
        <v>#N/A</v>
      </c>
      <c r="D16" s="42" t="e">
        <f>#N/A</f>
        <v>#N/A</v>
      </c>
      <c r="E16" s="1">
        <v>14</v>
      </c>
      <c r="F16" t="e">
        <f t="shared" si="0"/>
        <v>#N/A</v>
      </c>
      <c r="H16" s="1" t="e">
        <f>#N/A</f>
        <v>#N/A</v>
      </c>
      <c r="I16" s="253" t="e">
        <f t="shared" si="2"/>
        <v>#N/A</v>
      </c>
      <c r="AE16" s="253" t="e">
        <f>#N/A</f>
        <v>#N/A</v>
      </c>
      <c r="AT16" s="253" t="e">
        <f>#N/A</f>
        <v>#N/A</v>
      </c>
      <c r="AU16" s="246" t="e">
        <f>#N/A</f>
        <v>#N/A</v>
      </c>
      <c r="BG16" s="253" t="e">
        <f>#N/A</f>
        <v>#N/A</v>
      </c>
      <c r="BH16" s="246" t="e">
        <f>#N/A</f>
        <v>#N/A</v>
      </c>
      <c r="BI16" s="253" t="e">
        <f>#N/A</f>
        <v>#N/A</v>
      </c>
      <c r="BJ16" s="246" t="e">
        <f>#N/A</f>
        <v>#N/A</v>
      </c>
    </row>
    <row r="17" spans="1:62">
      <c r="A17" s="1">
        <v>15</v>
      </c>
      <c r="B17" s="42" t="e">
        <f t="shared" si="3"/>
        <v>#N/A</v>
      </c>
      <c r="C17" s="43" t="e">
        <f>#N/A</f>
        <v>#N/A</v>
      </c>
      <c r="D17" s="42" t="e">
        <f>#N/A</f>
        <v>#N/A</v>
      </c>
      <c r="E17" s="1">
        <v>15</v>
      </c>
      <c r="F17" t="e">
        <f t="shared" si="0"/>
        <v>#N/A</v>
      </c>
      <c r="H17" s="1" t="e">
        <f>#N/A</f>
        <v>#N/A</v>
      </c>
      <c r="I17" s="253" t="e">
        <f t="shared" si="2"/>
        <v>#N/A</v>
      </c>
      <c r="AE17" s="253" t="e">
        <f>#N/A</f>
        <v>#N/A</v>
      </c>
      <c r="AT17" s="253" t="e">
        <f>#N/A</f>
        <v>#N/A</v>
      </c>
      <c r="AU17" s="246" t="e">
        <f>#N/A</f>
        <v>#N/A</v>
      </c>
      <c r="BG17" s="253" t="e">
        <f>#N/A</f>
        <v>#N/A</v>
      </c>
      <c r="BH17" s="246" t="e">
        <f>#N/A</f>
        <v>#N/A</v>
      </c>
      <c r="BI17" s="253" t="e">
        <f>#N/A</f>
        <v>#N/A</v>
      </c>
      <c r="BJ17" s="246" t="e">
        <f>#N/A</f>
        <v>#N/A</v>
      </c>
    </row>
    <row r="18" spans="1:62">
      <c r="A18" s="1">
        <v>16</v>
      </c>
      <c r="B18" s="42" t="e">
        <f t="shared" si="3"/>
        <v>#N/A</v>
      </c>
      <c r="C18" s="43" t="e">
        <f>#N/A</f>
        <v>#N/A</v>
      </c>
      <c r="D18" s="42" t="e">
        <f>#N/A</f>
        <v>#N/A</v>
      </c>
      <c r="E18" s="1">
        <v>16</v>
      </c>
      <c r="F18" t="e">
        <f t="shared" si="0"/>
        <v>#N/A</v>
      </c>
      <c r="H18" s="1" t="e">
        <f>#N/A</f>
        <v>#N/A</v>
      </c>
      <c r="I18" s="253" t="e">
        <f t="shared" si="2"/>
        <v>#N/A</v>
      </c>
      <c r="AE18" s="253" t="e">
        <f>#N/A</f>
        <v>#N/A</v>
      </c>
      <c r="AT18" s="253" t="e">
        <f>#N/A</f>
        <v>#N/A</v>
      </c>
      <c r="AU18" s="246" t="e">
        <f>#N/A</f>
        <v>#N/A</v>
      </c>
      <c r="BG18" s="253" t="e">
        <f>#N/A</f>
        <v>#N/A</v>
      </c>
      <c r="BH18" s="246" t="e">
        <f>#N/A</f>
        <v>#N/A</v>
      </c>
      <c r="BI18" s="253" t="e">
        <f>#N/A</f>
        <v>#N/A</v>
      </c>
      <c r="BJ18" s="246" t="e">
        <f>#N/A</f>
        <v>#N/A</v>
      </c>
    </row>
    <row r="19" spans="1:62">
      <c r="A19" s="1">
        <v>17</v>
      </c>
      <c r="B19" s="42" t="e">
        <f t="shared" si="3"/>
        <v>#N/A</v>
      </c>
      <c r="C19" s="43" t="e">
        <f>#N/A</f>
        <v>#N/A</v>
      </c>
      <c r="D19" s="42" t="e">
        <f>#N/A</f>
        <v>#N/A</v>
      </c>
      <c r="E19" s="1">
        <v>17</v>
      </c>
      <c r="F19" t="e">
        <f t="shared" si="0"/>
        <v>#N/A</v>
      </c>
      <c r="H19" s="1" t="e">
        <f>#N/A</f>
        <v>#N/A</v>
      </c>
      <c r="BG19" s="253" t="e">
        <f>#N/A</f>
        <v>#N/A</v>
      </c>
      <c r="BH19" s="246" t="e">
        <f>#N/A</f>
        <v>#N/A</v>
      </c>
    </row>
    <row r="20" spans="1:62">
      <c r="A20" s="1">
        <v>18</v>
      </c>
      <c r="B20" s="42" t="e">
        <f t="shared" si="3"/>
        <v>#N/A</v>
      </c>
      <c r="C20" s="43" t="e">
        <f>#N/A</f>
        <v>#N/A</v>
      </c>
      <c r="D20" s="42" t="e">
        <f>#N/A</f>
        <v>#N/A</v>
      </c>
      <c r="E20" s="1">
        <v>18</v>
      </c>
      <c r="F20" t="e">
        <f t="shared" si="0"/>
        <v>#N/A</v>
      </c>
      <c r="H20" s="1" t="e">
        <f>#N/A</f>
        <v>#N/A</v>
      </c>
      <c r="BG20" s="253" t="e">
        <f>#N/A</f>
        <v>#N/A</v>
      </c>
      <c r="BH20" s="246" t="e">
        <f>#N/A</f>
        <v>#N/A</v>
      </c>
    </row>
    <row r="21" spans="1:62">
      <c r="A21" s="1">
        <v>19</v>
      </c>
      <c r="B21" s="42" t="e">
        <f t="shared" si="3"/>
        <v>#N/A</v>
      </c>
      <c r="C21" s="43" t="e">
        <f>#N/A</f>
        <v>#N/A</v>
      </c>
      <c r="D21" s="42" t="e">
        <f>#N/A</f>
        <v>#N/A</v>
      </c>
      <c r="E21" s="1">
        <v>19</v>
      </c>
      <c r="F21" t="e">
        <f t="shared" si="0"/>
        <v>#N/A</v>
      </c>
      <c r="H21" s="1" t="e">
        <f>#N/A</f>
        <v>#N/A</v>
      </c>
      <c r="BG21" s="253" t="e">
        <f>#N/A</f>
        <v>#N/A</v>
      </c>
      <c r="BH21" s="246" t="e">
        <f>#N/A</f>
        <v>#N/A</v>
      </c>
    </row>
    <row r="22" spans="1:62">
      <c r="A22" s="1">
        <v>20</v>
      </c>
      <c r="B22" s="42" t="e">
        <f t="shared" si="3"/>
        <v>#N/A</v>
      </c>
      <c r="C22" s="43" t="e">
        <f>#N/A</f>
        <v>#N/A</v>
      </c>
      <c r="D22" s="42" t="e">
        <f>#N/A</f>
        <v>#N/A</v>
      </c>
      <c r="E22" s="1">
        <v>20</v>
      </c>
      <c r="F22" t="e">
        <f t="shared" si="0"/>
        <v>#N/A</v>
      </c>
      <c r="H22" s="1" t="e">
        <f>#N/A</f>
        <v>#N/A</v>
      </c>
      <c r="BG22" s="253" t="e">
        <f>#N/A</f>
        <v>#N/A</v>
      </c>
      <c r="BH22" s="246" t="e">
        <f>#N/A</f>
        <v>#N/A</v>
      </c>
    </row>
    <row r="23" spans="1:62">
      <c r="A23" s="1">
        <v>21</v>
      </c>
      <c r="B23" s="42" t="e">
        <f t="shared" si="3"/>
        <v>#N/A</v>
      </c>
      <c r="C23" s="43" t="e">
        <f>#N/A</f>
        <v>#N/A</v>
      </c>
      <c r="D23" s="42" t="e">
        <f>#N/A</f>
        <v>#N/A</v>
      </c>
      <c r="E23" s="1">
        <v>21</v>
      </c>
      <c r="F23" t="e">
        <f t="shared" si="0"/>
        <v>#N/A</v>
      </c>
      <c r="H23" s="1" t="e">
        <f>#N/A</f>
        <v>#N/A</v>
      </c>
      <c r="BG23" s="253" t="e">
        <f>#N/A</f>
        <v>#N/A</v>
      </c>
      <c r="BH23" s="246" t="e">
        <f>#N/A</f>
        <v>#N/A</v>
      </c>
    </row>
    <row r="24" spans="1:62">
      <c r="A24" s="1">
        <v>22</v>
      </c>
      <c r="B24" s="42" t="e">
        <f t="shared" si="3"/>
        <v>#N/A</v>
      </c>
      <c r="C24" s="43" t="e">
        <f>#N/A</f>
        <v>#N/A</v>
      </c>
      <c r="D24" s="42" t="e">
        <f>#N/A</f>
        <v>#N/A</v>
      </c>
      <c r="E24" s="1">
        <v>22</v>
      </c>
      <c r="F24" t="e">
        <f t="shared" si="0"/>
        <v>#N/A</v>
      </c>
      <c r="H24" s="1" t="e">
        <f>#N/A</f>
        <v>#N/A</v>
      </c>
      <c r="BG24" s="253" t="e">
        <f>#N/A</f>
        <v>#N/A</v>
      </c>
      <c r="BH24" s="246" t="e">
        <f>#N/A</f>
        <v>#N/A</v>
      </c>
    </row>
    <row r="25" spans="1:62">
      <c r="A25" s="1">
        <v>23</v>
      </c>
      <c r="B25" s="42" t="e">
        <f t="shared" si="3"/>
        <v>#N/A</v>
      </c>
      <c r="C25" s="43" t="e">
        <f>#N/A</f>
        <v>#N/A</v>
      </c>
      <c r="D25" s="42" t="e">
        <f>#N/A</f>
        <v>#N/A</v>
      </c>
      <c r="E25" s="1">
        <v>23</v>
      </c>
      <c r="F25" t="e">
        <f t="shared" si="0"/>
        <v>#N/A</v>
      </c>
      <c r="H25" s="1" t="e">
        <f>#N/A</f>
        <v>#N/A</v>
      </c>
      <c r="BG25" s="253" t="e">
        <f>#N/A</f>
        <v>#N/A</v>
      </c>
      <c r="BH25" s="246" t="e">
        <f>#N/A</f>
        <v>#N/A</v>
      </c>
    </row>
    <row r="26" spans="1:62">
      <c r="A26" s="1">
        <v>24</v>
      </c>
      <c r="B26" s="42" t="e">
        <f t="shared" si="3"/>
        <v>#N/A</v>
      </c>
      <c r="C26" s="43" t="e">
        <f>#N/A</f>
        <v>#N/A</v>
      </c>
      <c r="D26" s="42" t="e">
        <f>#N/A</f>
        <v>#N/A</v>
      </c>
      <c r="E26" s="1">
        <v>24</v>
      </c>
      <c r="F26" t="e">
        <f t="shared" si="0"/>
        <v>#N/A</v>
      </c>
      <c r="H26" s="1" t="e">
        <f>#N/A</f>
        <v>#N/A</v>
      </c>
      <c r="BG26" s="253" t="e">
        <f>#N/A</f>
        <v>#N/A</v>
      </c>
      <c r="BH26" s="246" t="e">
        <f>#N/A</f>
        <v>#N/A</v>
      </c>
    </row>
    <row r="27" spans="1:62">
      <c r="A27" s="1">
        <v>25</v>
      </c>
      <c r="B27" s="42" t="e">
        <f t="shared" si="3"/>
        <v>#N/A</v>
      </c>
      <c r="C27" s="43" t="e">
        <f>#N/A</f>
        <v>#N/A</v>
      </c>
      <c r="D27" s="42" t="e">
        <f>#N/A</f>
        <v>#N/A</v>
      </c>
      <c r="E27" s="1">
        <v>25</v>
      </c>
      <c r="F27" t="e">
        <f t="shared" si="0"/>
        <v>#N/A</v>
      </c>
      <c r="H27" s="1" t="e">
        <f>#N/A</f>
        <v>#N/A</v>
      </c>
      <c r="BG27" s="253" t="e">
        <f>#N/A</f>
        <v>#N/A</v>
      </c>
      <c r="BH27" s="246" t="e">
        <f>#N/A</f>
        <v>#N/A</v>
      </c>
    </row>
    <row r="28" spans="1:62">
      <c r="A28" s="1">
        <v>26</v>
      </c>
      <c r="B28" s="42" t="e">
        <f t="shared" si="3"/>
        <v>#N/A</v>
      </c>
      <c r="C28" s="43" t="e">
        <f>#N/A</f>
        <v>#N/A</v>
      </c>
      <c r="D28" s="42" t="e">
        <f>#N/A</f>
        <v>#N/A</v>
      </c>
      <c r="E28" s="1">
        <v>26</v>
      </c>
      <c r="F28" t="e">
        <f t="shared" si="0"/>
        <v>#N/A</v>
      </c>
      <c r="H28" s="1" t="e">
        <f>#N/A</f>
        <v>#N/A</v>
      </c>
      <c r="BG28" s="253" t="e">
        <f>#N/A</f>
        <v>#N/A</v>
      </c>
      <c r="BH28" s="246" t="e">
        <f>#N/A</f>
        <v>#N/A</v>
      </c>
    </row>
    <row r="29" spans="1:62">
      <c r="A29" s="1">
        <v>27</v>
      </c>
      <c r="B29" s="42" t="e">
        <f t="shared" si="3"/>
        <v>#N/A</v>
      </c>
      <c r="C29" s="43" t="e">
        <f>#N/A</f>
        <v>#N/A</v>
      </c>
      <c r="D29" s="42" t="e">
        <f>#N/A</f>
        <v>#N/A</v>
      </c>
      <c r="E29" s="1">
        <v>27</v>
      </c>
      <c r="F29" t="e">
        <f t="shared" si="0"/>
        <v>#N/A</v>
      </c>
      <c r="H29" s="1" t="e">
        <f>#N/A</f>
        <v>#N/A</v>
      </c>
      <c r="BG29" s="253" t="e">
        <f>#N/A</f>
        <v>#N/A</v>
      </c>
      <c r="BH29" s="246" t="e">
        <f>#N/A</f>
        <v>#N/A</v>
      </c>
    </row>
    <row r="30" spans="1:62">
      <c r="A30" s="1">
        <v>28</v>
      </c>
      <c r="B30" s="42" t="e">
        <f t="shared" si="3"/>
        <v>#N/A</v>
      </c>
      <c r="C30" s="43" t="e">
        <f>#N/A</f>
        <v>#N/A</v>
      </c>
      <c r="D30" s="42" t="e">
        <f>#N/A</f>
        <v>#N/A</v>
      </c>
      <c r="E30" s="1">
        <v>28</v>
      </c>
      <c r="F30" t="e">
        <f t="shared" si="0"/>
        <v>#N/A</v>
      </c>
      <c r="H30" s="1" t="e">
        <f>#N/A</f>
        <v>#N/A</v>
      </c>
      <c r="BG30" s="253" t="e">
        <f>#N/A</f>
        <v>#N/A</v>
      </c>
      <c r="BH30" s="246" t="e">
        <f>#N/A</f>
        <v>#N/A</v>
      </c>
    </row>
    <row r="31" spans="1:62">
      <c r="A31" s="1">
        <v>29</v>
      </c>
      <c r="B31" s="42" t="e">
        <f t="shared" si="3"/>
        <v>#N/A</v>
      </c>
      <c r="C31" s="43" t="e">
        <f>#N/A</f>
        <v>#N/A</v>
      </c>
      <c r="D31" s="42" t="e">
        <f>#N/A</f>
        <v>#N/A</v>
      </c>
      <c r="E31" s="1">
        <v>29</v>
      </c>
      <c r="F31" t="e">
        <f t="shared" si="0"/>
        <v>#N/A</v>
      </c>
      <c r="H31" s="1" t="e">
        <f>#N/A</f>
        <v>#N/A</v>
      </c>
      <c r="BG31" s="253" t="e">
        <f>#N/A</f>
        <v>#N/A</v>
      </c>
      <c r="BH31" s="246" t="e">
        <f>#N/A</f>
        <v>#N/A</v>
      </c>
    </row>
    <row r="32" spans="1:62">
      <c r="A32" s="1">
        <v>30</v>
      </c>
      <c r="B32" s="42" t="e">
        <f t="shared" si="3"/>
        <v>#N/A</v>
      </c>
      <c r="C32" s="43" t="e">
        <f>#N/A</f>
        <v>#N/A</v>
      </c>
      <c r="D32" s="42" t="e">
        <f>#N/A</f>
        <v>#N/A</v>
      </c>
      <c r="E32" s="1">
        <v>30</v>
      </c>
      <c r="F32" t="e">
        <f t="shared" si="0"/>
        <v>#N/A</v>
      </c>
      <c r="H32" s="1" t="e">
        <f>#N/A</f>
        <v>#N/A</v>
      </c>
      <c r="BG32" s="253" t="e">
        <f>#N/A</f>
        <v>#N/A</v>
      </c>
      <c r="BH32" s="246" t="e">
        <f>#N/A</f>
        <v>#N/A</v>
      </c>
    </row>
    <row r="33" spans="1:60">
      <c r="A33" s="1">
        <v>31</v>
      </c>
      <c r="B33" s="42" t="e">
        <f t="shared" si="3"/>
        <v>#N/A</v>
      </c>
      <c r="C33" s="43" t="e">
        <f>#N/A</f>
        <v>#N/A</v>
      </c>
      <c r="D33" s="42" t="e">
        <f>#N/A</f>
        <v>#N/A</v>
      </c>
      <c r="E33" s="1">
        <v>31</v>
      </c>
      <c r="F33" t="e">
        <f t="shared" si="0"/>
        <v>#N/A</v>
      </c>
      <c r="H33" s="1" t="e">
        <f>#N/A</f>
        <v>#N/A</v>
      </c>
      <c r="BG33" s="253" t="e">
        <f>#N/A</f>
        <v>#N/A</v>
      </c>
      <c r="BH33" s="246" t="e">
        <f>#N/A</f>
        <v>#N/A</v>
      </c>
    </row>
    <row r="34" spans="1:60">
      <c r="A34" s="1">
        <v>32</v>
      </c>
      <c r="B34" s="42" t="e">
        <f t="shared" si="3"/>
        <v>#N/A</v>
      </c>
      <c r="C34" s="43" t="e">
        <f>#N/A</f>
        <v>#N/A</v>
      </c>
      <c r="D34" s="42" t="e">
        <f>#N/A</f>
        <v>#N/A</v>
      </c>
      <c r="E34" s="1">
        <v>32</v>
      </c>
      <c r="F34" t="e">
        <f>IF(E34&gt;$E$2,IF($F$2&gt;0,IF(MOD(E34,2)=0,-1,1),0),0)</f>
        <v>#N/A</v>
      </c>
      <c r="H34" s="1" t="e">
        <f>#N/A</f>
        <v>#N/A</v>
      </c>
      <c r="BG34" s="253" t="e">
        <f>#N/A</f>
        <v>#N/A</v>
      </c>
      <c r="BH34" s="246" t="e">
        <f>#N/A</f>
        <v>#N/A</v>
      </c>
    </row>
    <row r="35" spans="1:60">
      <c r="A35" s="1">
        <v>33</v>
      </c>
      <c r="B35" s="42" t="e">
        <f t="shared" si="3"/>
        <v>#N/A</v>
      </c>
      <c r="C35" s="43" t="e">
        <f>#N/A</f>
        <v>#N/A</v>
      </c>
      <c r="D35" s="42" t="e">
        <f>#N/A</f>
        <v>#N/A</v>
      </c>
      <c r="E35" s="1">
        <v>33</v>
      </c>
      <c r="F35" t="e">
        <f t="shared" si="0"/>
        <v>#N/A</v>
      </c>
      <c r="H35" s="1" t="e">
        <f>#N/A</f>
        <v>#N/A</v>
      </c>
    </row>
    <row r="36" spans="1:60">
      <c r="A36" s="1">
        <v>34</v>
      </c>
      <c r="B36" s="42" t="e">
        <f t="shared" si="3"/>
        <v>#N/A</v>
      </c>
      <c r="C36" s="43" t="e">
        <f>#N/A</f>
        <v>#N/A</v>
      </c>
      <c r="D36" s="42" t="e">
        <f>#N/A</f>
        <v>#N/A</v>
      </c>
      <c r="E36" s="1">
        <v>34</v>
      </c>
      <c r="F36" t="e">
        <f t="shared" si="0"/>
        <v>#N/A</v>
      </c>
      <c r="H36" s="1" t="e">
        <f>#N/A</f>
        <v>#N/A</v>
      </c>
    </row>
    <row r="37" spans="1:60">
      <c r="A37" s="1">
        <v>35</v>
      </c>
      <c r="B37" s="42" t="e">
        <f t="shared" si="3"/>
        <v>#N/A</v>
      </c>
      <c r="C37" s="43" t="e">
        <f>#N/A</f>
        <v>#N/A</v>
      </c>
      <c r="D37" s="42" t="e">
        <f>#N/A</f>
        <v>#N/A</v>
      </c>
      <c r="E37" s="1">
        <v>35</v>
      </c>
      <c r="F37" t="e">
        <f t="shared" si="0"/>
        <v>#N/A</v>
      </c>
      <c r="H37" s="1" t="e">
        <f>#N/A</f>
        <v>#N/A</v>
      </c>
    </row>
    <row r="38" spans="1:60">
      <c r="A38" s="1">
        <v>36</v>
      </c>
      <c r="B38" s="42" t="e">
        <f t="shared" si="3"/>
        <v>#N/A</v>
      </c>
      <c r="C38" s="43" t="e">
        <f>#N/A</f>
        <v>#N/A</v>
      </c>
      <c r="D38" s="42" t="e">
        <f>#N/A</f>
        <v>#N/A</v>
      </c>
      <c r="E38" s="1">
        <v>36</v>
      </c>
      <c r="F38" t="e">
        <f t="shared" si="0"/>
        <v>#N/A</v>
      </c>
      <c r="H38" s="1" t="e">
        <f>#N/A</f>
        <v>#N/A</v>
      </c>
    </row>
    <row r="39" spans="1:60">
      <c r="A39" s="1">
        <v>37</v>
      </c>
      <c r="B39" s="42" t="e">
        <f t="shared" si="3"/>
        <v>#N/A</v>
      </c>
      <c r="C39" s="43" t="e">
        <f>#N/A</f>
        <v>#N/A</v>
      </c>
      <c r="D39" s="42" t="e">
        <f>#N/A</f>
        <v>#N/A</v>
      </c>
      <c r="E39" s="1">
        <v>37</v>
      </c>
      <c r="F39" t="e">
        <f t="shared" si="0"/>
        <v>#N/A</v>
      </c>
      <c r="H39" s="1" t="e">
        <f>#N/A</f>
        <v>#N/A</v>
      </c>
    </row>
    <row r="40" spans="1:60">
      <c r="A40" s="1">
        <v>38</v>
      </c>
      <c r="B40" s="42" t="e">
        <f t="shared" si="3"/>
        <v>#N/A</v>
      </c>
      <c r="C40" s="43" t="e">
        <f>#N/A</f>
        <v>#N/A</v>
      </c>
      <c r="D40" s="42" t="e">
        <f>#N/A</f>
        <v>#N/A</v>
      </c>
      <c r="E40" s="1">
        <v>38</v>
      </c>
      <c r="F40" t="e">
        <f t="shared" si="0"/>
        <v>#N/A</v>
      </c>
      <c r="H40" s="1" t="e">
        <f>#N/A</f>
        <v>#N/A</v>
      </c>
    </row>
    <row r="41" spans="1:60">
      <c r="A41" s="1">
        <v>39</v>
      </c>
      <c r="B41" s="42" t="e">
        <f t="shared" si="3"/>
        <v>#N/A</v>
      </c>
      <c r="C41" s="43" t="e">
        <f>#N/A</f>
        <v>#N/A</v>
      </c>
      <c r="D41" s="42" t="e">
        <f>#N/A</f>
        <v>#N/A</v>
      </c>
      <c r="E41" s="1">
        <v>39</v>
      </c>
      <c r="F41" t="e">
        <f t="shared" si="0"/>
        <v>#N/A</v>
      </c>
      <c r="H41" s="1" t="e">
        <f>#N/A</f>
        <v>#N/A</v>
      </c>
    </row>
    <row r="42" spans="1:60">
      <c r="A42" s="1">
        <v>40</v>
      </c>
      <c r="B42" s="42" t="e">
        <f t="shared" si="3"/>
        <v>#N/A</v>
      </c>
      <c r="C42" s="43" t="e">
        <f>#N/A</f>
        <v>#N/A</v>
      </c>
      <c r="D42" s="42" t="e">
        <f>#N/A</f>
        <v>#N/A</v>
      </c>
      <c r="E42" s="1">
        <v>40</v>
      </c>
      <c r="F42" t="e">
        <f t="shared" si="0"/>
        <v>#N/A</v>
      </c>
      <c r="H42" s="1" t="e">
        <f>#N/A</f>
        <v>#N/A</v>
      </c>
    </row>
    <row r="43" spans="1:60">
      <c r="A43" s="1">
        <v>41</v>
      </c>
      <c r="B43" s="42" t="e">
        <f t="shared" si="3"/>
        <v>#N/A</v>
      </c>
      <c r="C43" s="43" t="e">
        <f>#N/A</f>
        <v>#N/A</v>
      </c>
      <c r="D43" s="42" t="e">
        <f>#N/A</f>
        <v>#N/A</v>
      </c>
      <c r="E43" s="1">
        <v>41</v>
      </c>
      <c r="F43" t="e">
        <f t="shared" si="0"/>
        <v>#N/A</v>
      </c>
      <c r="H43" s="1" t="e">
        <f>#N/A</f>
        <v>#N/A</v>
      </c>
    </row>
    <row r="44" spans="1:60">
      <c r="A44" s="1">
        <v>42</v>
      </c>
      <c r="B44" s="42" t="e">
        <f t="shared" si="3"/>
        <v>#N/A</v>
      </c>
      <c r="C44" s="43" t="e">
        <f>#N/A</f>
        <v>#N/A</v>
      </c>
      <c r="D44" s="42" t="e">
        <f>#N/A</f>
        <v>#N/A</v>
      </c>
      <c r="E44" s="1">
        <v>42</v>
      </c>
      <c r="F44" t="e">
        <f t="shared" si="0"/>
        <v>#N/A</v>
      </c>
      <c r="H44" s="1" t="e">
        <f>#N/A</f>
        <v>#N/A</v>
      </c>
    </row>
    <row r="45" spans="1:60">
      <c r="A45" s="1">
        <v>43</v>
      </c>
      <c r="B45" s="42" t="e">
        <f t="shared" si="3"/>
        <v>#N/A</v>
      </c>
      <c r="C45" s="43" t="e">
        <f>#N/A</f>
        <v>#N/A</v>
      </c>
      <c r="D45" s="42" t="e">
        <f>#N/A</f>
        <v>#N/A</v>
      </c>
      <c r="E45" s="1">
        <v>43</v>
      </c>
      <c r="F45" t="e">
        <f t="shared" si="0"/>
        <v>#N/A</v>
      </c>
      <c r="H45" s="1" t="e">
        <f>#N/A</f>
        <v>#N/A</v>
      </c>
    </row>
    <row r="46" spans="1:60">
      <c r="A46" s="1">
        <v>44</v>
      </c>
      <c r="B46" s="42" t="e">
        <f t="shared" si="3"/>
        <v>#N/A</v>
      </c>
      <c r="C46" s="43" t="e">
        <f>#N/A</f>
        <v>#N/A</v>
      </c>
      <c r="D46" s="42" t="e">
        <f>#N/A</f>
        <v>#N/A</v>
      </c>
      <c r="E46" s="1">
        <v>44</v>
      </c>
      <c r="F46" t="e">
        <f t="shared" si="0"/>
        <v>#N/A</v>
      </c>
      <c r="H46" s="1" t="e">
        <f>#N/A</f>
        <v>#N/A</v>
      </c>
    </row>
    <row r="47" spans="1:60">
      <c r="A47" s="1">
        <v>45</v>
      </c>
      <c r="B47" s="42" t="e">
        <f t="shared" si="3"/>
        <v>#N/A</v>
      </c>
      <c r="C47" s="43" t="e">
        <f>#N/A</f>
        <v>#N/A</v>
      </c>
      <c r="D47" s="42" t="e">
        <f>#N/A</f>
        <v>#N/A</v>
      </c>
      <c r="E47" s="1">
        <v>45</v>
      </c>
      <c r="F47" t="e">
        <f t="shared" si="0"/>
        <v>#N/A</v>
      </c>
      <c r="H47" s="1" t="e">
        <f>#N/A</f>
        <v>#N/A</v>
      </c>
    </row>
    <row r="48" spans="1:60">
      <c r="A48" s="1">
        <v>46</v>
      </c>
      <c r="B48" s="42" t="e">
        <f t="shared" si="3"/>
        <v>#N/A</v>
      </c>
      <c r="C48" s="43" t="e">
        <f>#N/A</f>
        <v>#N/A</v>
      </c>
      <c r="D48" s="42" t="e">
        <f>#N/A</f>
        <v>#N/A</v>
      </c>
      <c r="E48" s="1">
        <v>46</v>
      </c>
      <c r="F48" t="e">
        <f t="shared" si="0"/>
        <v>#N/A</v>
      </c>
      <c r="H48" s="1" t="e">
        <f>#N/A</f>
        <v>#N/A</v>
      </c>
    </row>
    <row r="49" spans="1:8">
      <c r="A49" s="1">
        <v>47</v>
      </c>
      <c r="B49" s="42" t="e">
        <f t="shared" si="3"/>
        <v>#N/A</v>
      </c>
      <c r="C49" s="43" t="e">
        <f>#N/A</f>
        <v>#N/A</v>
      </c>
      <c r="D49" s="42" t="e">
        <f>#N/A</f>
        <v>#N/A</v>
      </c>
      <c r="E49" s="1">
        <v>47</v>
      </c>
      <c r="F49" t="e">
        <f t="shared" si="0"/>
        <v>#N/A</v>
      </c>
      <c r="H49" s="1" t="e">
        <f>#N/A</f>
        <v>#N/A</v>
      </c>
    </row>
    <row r="50" spans="1:8">
      <c r="A50" s="1">
        <v>48</v>
      </c>
      <c r="B50" s="42" t="e">
        <f t="shared" si="3"/>
        <v>#N/A</v>
      </c>
      <c r="C50" s="43" t="e">
        <f>#N/A</f>
        <v>#N/A</v>
      </c>
      <c r="D50" s="42" t="e">
        <f>#N/A</f>
        <v>#N/A</v>
      </c>
      <c r="E50" s="1">
        <v>48</v>
      </c>
      <c r="F50" t="e">
        <f t="shared" si="0"/>
        <v>#N/A</v>
      </c>
      <c r="H50" s="1" t="e">
        <f>#N/A</f>
        <v>#N/A</v>
      </c>
    </row>
    <row r="51" spans="1:8">
      <c r="A51" s="1">
        <v>49</v>
      </c>
      <c r="B51" s="42" t="e">
        <f t="shared" si="3"/>
        <v>#N/A</v>
      </c>
      <c r="C51" s="43" t="e">
        <f>#N/A</f>
        <v>#N/A</v>
      </c>
      <c r="D51" s="42" t="e">
        <f>#N/A</f>
        <v>#N/A</v>
      </c>
      <c r="E51" s="1">
        <v>49</v>
      </c>
      <c r="F51" t="e">
        <f t="shared" si="0"/>
        <v>#N/A</v>
      </c>
      <c r="H51" s="1" t="e">
        <f>#N/A</f>
        <v>#N/A</v>
      </c>
    </row>
    <row r="52" spans="1:8">
      <c r="A52" s="1">
        <v>50</v>
      </c>
      <c r="B52" s="42" t="e">
        <f t="shared" si="3"/>
        <v>#N/A</v>
      </c>
      <c r="C52" s="43" t="e">
        <f>#N/A</f>
        <v>#N/A</v>
      </c>
      <c r="D52" s="42" t="e">
        <f>#N/A</f>
        <v>#N/A</v>
      </c>
      <c r="E52" s="1">
        <v>50</v>
      </c>
      <c r="F52" t="e">
        <f t="shared" si="0"/>
        <v>#N/A</v>
      </c>
      <c r="H52" s="1" t="e">
        <f>#N/A</f>
        <v>#N/A</v>
      </c>
    </row>
    <row r="53" spans="1:8">
      <c r="A53" s="1">
        <v>51</v>
      </c>
      <c r="B53" s="42" t="e">
        <f t="shared" si="3"/>
        <v>#N/A</v>
      </c>
      <c r="C53" s="43" t="e">
        <f>#N/A</f>
        <v>#N/A</v>
      </c>
      <c r="D53" s="42" t="e">
        <f>#N/A</f>
        <v>#N/A</v>
      </c>
      <c r="E53" s="1">
        <v>51</v>
      </c>
      <c r="F53" t="e">
        <f t="shared" si="0"/>
        <v>#N/A</v>
      </c>
      <c r="H53" s="1" t="e">
        <f>#N/A</f>
        <v>#N/A</v>
      </c>
    </row>
    <row r="54" spans="1:8">
      <c r="A54" s="1">
        <v>52</v>
      </c>
      <c r="B54" s="42" t="e">
        <f t="shared" si="3"/>
        <v>#N/A</v>
      </c>
      <c r="C54" s="43" t="e">
        <f>#N/A</f>
        <v>#N/A</v>
      </c>
      <c r="D54" s="42" t="e">
        <f>#N/A</f>
        <v>#N/A</v>
      </c>
      <c r="E54" s="1">
        <v>52</v>
      </c>
      <c r="F54" t="e">
        <f t="shared" si="0"/>
        <v>#N/A</v>
      </c>
      <c r="H54" s="1" t="e">
        <f>#N/A</f>
        <v>#N/A</v>
      </c>
    </row>
    <row r="55" spans="1:8">
      <c r="A55" s="1">
        <v>53</v>
      </c>
      <c r="B55" s="42" t="e">
        <f t="shared" si="3"/>
        <v>#N/A</v>
      </c>
      <c r="C55" s="43" t="e">
        <f>#N/A</f>
        <v>#N/A</v>
      </c>
      <c r="D55" s="42" t="e">
        <f>#N/A</f>
        <v>#N/A</v>
      </c>
      <c r="E55" s="1">
        <v>53</v>
      </c>
      <c r="F55" t="e">
        <f t="shared" si="0"/>
        <v>#N/A</v>
      </c>
      <c r="H55" s="1" t="e">
        <f>#N/A</f>
        <v>#N/A</v>
      </c>
    </row>
    <row r="56" spans="1:8">
      <c r="A56" s="1">
        <v>54</v>
      </c>
      <c r="B56" s="42" t="e">
        <f t="shared" si="3"/>
        <v>#N/A</v>
      </c>
      <c r="C56" s="43" t="e">
        <f>#N/A</f>
        <v>#N/A</v>
      </c>
      <c r="D56" s="42" t="e">
        <f>#N/A</f>
        <v>#N/A</v>
      </c>
      <c r="E56" s="1">
        <v>54</v>
      </c>
      <c r="F56" t="e">
        <f t="shared" si="0"/>
        <v>#N/A</v>
      </c>
      <c r="H56" s="1" t="e">
        <f>#N/A</f>
        <v>#N/A</v>
      </c>
    </row>
    <row r="57" spans="1:8">
      <c r="A57" s="1">
        <v>55</v>
      </c>
      <c r="B57" s="42" t="e">
        <f t="shared" si="3"/>
        <v>#N/A</v>
      </c>
      <c r="C57" s="43" t="e">
        <f>#N/A</f>
        <v>#N/A</v>
      </c>
      <c r="D57" s="42" t="e">
        <f>#N/A</f>
        <v>#N/A</v>
      </c>
      <c r="E57" s="1">
        <v>55</v>
      </c>
      <c r="F57" t="e">
        <f t="shared" si="0"/>
        <v>#N/A</v>
      </c>
      <c r="H57" s="1" t="e">
        <f>#N/A</f>
        <v>#N/A</v>
      </c>
    </row>
    <row r="58" spans="1:8">
      <c r="A58" s="1">
        <v>56</v>
      </c>
      <c r="B58" s="42" t="e">
        <f t="shared" si="3"/>
        <v>#N/A</v>
      </c>
      <c r="C58" s="43" t="e">
        <f>#N/A</f>
        <v>#N/A</v>
      </c>
      <c r="D58" s="42" t="e">
        <f>#N/A</f>
        <v>#N/A</v>
      </c>
      <c r="E58" s="1">
        <v>56</v>
      </c>
      <c r="F58" t="e">
        <f t="shared" si="0"/>
        <v>#N/A</v>
      </c>
      <c r="H58" s="1" t="e">
        <f>#N/A</f>
        <v>#N/A</v>
      </c>
    </row>
    <row r="59" spans="1:8">
      <c r="A59" s="1">
        <v>57</v>
      </c>
      <c r="B59" s="42" t="e">
        <f t="shared" si="3"/>
        <v>#N/A</v>
      </c>
      <c r="C59" s="43" t="e">
        <f>#N/A</f>
        <v>#N/A</v>
      </c>
      <c r="D59" s="42" t="e">
        <f>#N/A</f>
        <v>#N/A</v>
      </c>
      <c r="E59" s="1">
        <v>57</v>
      </c>
      <c r="F59" t="e">
        <f t="shared" si="0"/>
        <v>#N/A</v>
      </c>
      <c r="H59" s="1" t="e">
        <f>#N/A</f>
        <v>#N/A</v>
      </c>
    </row>
    <row r="60" spans="1:8">
      <c r="A60" s="1">
        <v>58</v>
      </c>
      <c r="B60" s="42" t="e">
        <f t="shared" si="3"/>
        <v>#N/A</v>
      </c>
      <c r="C60" s="43" t="e">
        <f>#N/A</f>
        <v>#N/A</v>
      </c>
      <c r="D60" s="42" t="e">
        <f>#N/A</f>
        <v>#N/A</v>
      </c>
      <c r="E60" s="1">
        <v>58</v>
      </c>
      <c r="F60" t="e">
        <f t="shared" si="0"/>
        <v>#N/A</v>
      </c>
      <c r="H60" s="1" t="e">
        <f>#N/A</f>
        <v>#N/A</v>
      </c>
    </row>
    <row r="61" spans="1:8">
      <c r="A61" s="1">
        <v>59</v>
      </c>
      <c r="B61" s="42" t="e">
        <f t="shared" si="3"/>
        <v>#N/A</v>
      </c>
      <c r="C61" s="43" t="e">
        <f>#N/A</f>
        <v>#N/A</v>
      </c>
      <c r="D61" s="42" t="e">
        <f>#N/A</f>
        <v>#N/A</v>
      </c>
      <c r="E61" s="1">
        <v>59</v>
      </c>
      <c r="F61" t="e">
        <f t="shared" si="0"/>
        <v>#N/A</v>
      </c>
      <c r="H61" s="1" t="e">
        <f>#N/A</f>
        <v>#N/A</v>
      </c>
    </row>
    <row r="62" spans="1:8">
      <c r="A62" s="1">
        <v>60</v>
      </c>
      <c r="B62" s="42" t="e">
        <f t="shared" si="3"/>
        <v>#N/A</v>
      </c>
      <c r="C62" s="43" t="e">
        <f>#N/A</f>
        <v>#N/A</v>
      </c>
      <c r="D62" s="42" t="e">
        <f>#N/A</f>
        <v>#N/A</v>
      </c>
      <c r="E62" s="1">
        <v>60</v>
      </c>
      <c r="F62" t="e">
        <f t="shared" si="0"/>
        <v>#N/A</v>
      </c>
      <c r="H62" s="1" t="e">
        <f>#N/A</f>
        <v>#N/A</v>
      </c>
    </row>
    <row r="63" spans="1:8">
      <c r="A63" s="1">
        <v>61</v>
      </c>
      <c r="B63" s="42" t="e">
        <f t="shared" si="3"/>
        <v>#N/A</v>
      </c>
      <c r="C63" s="43" t="e">
        <f>#N/A</f>
        <v>#N/A</v>
      </c>
      <c r="D63" s="42" t="e">
        <f>#N/A</f>
        <v>#N/A</v>
      </c>
      <c r="E63" s="1">
        <v>61</v>
      </c>
      <c r="F63" t="e">
        <f t="shared" si="0"/>
        <v>#N/A</v>
      </c>
      <c r="H63" s="1" t="e">
        <f>#N/A</f>
        <v>#N/A</v>
      </c>
    </row>
    <row r="64" spans="1:8">
      <c r="A64" s="1">
        <v>62</v>
      </c>
      <c r="B64" s="42" t="e">
        <f t="shared" si="3"/>
        <v>#N/A</v>
      </c>
      <c r="C64" s="43" t="e">
        <f>#N/A</f>
        <v>#N/A</v>
      </c>
      <c r="D64" s="42" t="e">
        <f>#N/A</f>
        <v>#N/A</v>
      </c>
      <c r="E64" s="1">
        <v>62</v>
      </c>
      <c r="F64" t="e">
        <f t="shared" si="0"/>
        <v>#N/A</v>
      </c>
      <c r="H64" s="1" t="e">
        <f>#N/A</f>
        <v>#N/A</v>
      </c>
    </row>
    <row r="65" spans="1:8">
      <c r="A65" s="1">
        <v>63</v>
      </c>
      <c r="B65" s="42" t="e">
        <f t="shared" si="3"/>
        <v>#N/A</v>
      </c>
      <c r="C65" s="43" t="e">
        <f>#N/A</f>
        <v>#N/A</v>
      </c>
      <c r="D65" s="42" t="e">
        <f>#N/A</f>
        <v>#N/A</v>
      </c>
      <c r="E65" s="1">
        <v>63</v>
      </c>
      <c r="F65" t="e">
        <f t="shared" si="0"/>
        <v>#N/A</v>
      </c>
      <c r="H65" s="1" t="e">
        <f>#N/A</f>
        <v>#N/A</v>
      </c>
    </row>
    <row r="66" spans="1:8">
      <c r="A66" s="1">
        <v>64</v>
      </c>
      <c r="B66" s="42" t="e">
        <f t="shared" si="3"/>
        <v>#N/A</v>
      </c>
      <c r="C66" s="43" t="e">
        <f>#N/A</f>
        <v>#N/A</v>
      </c>
      <c r="D66" s="42" t="e">
        <f>#N/A</f>
        <v>#N/A</v>
      </c>
      <c r="E66" s="1">
        <v>64</v>
      </c>
      <c r="F66" t="e">
        <f t="shared" si="0"/>
        <v>#N/A</v>
      </c>
      <c r="H66" s="1" t="e">
        <f>#N/A</f>
        <v>#N/A</v>
      </c>
    </row>
    <row r="67" spans="1:8">
      <c r="A67" s="1">
        <v>65</v>
      </c>
      <c r="C67" s="43" t="e">
        <f>#N/A</f>
        <v>#N/A</v>
      </c>
      <c r="D67" s="42" t="e">
        <f>#N/A</f>
        <v>#N/A</v>
      </c>
      <c r="H67" s="1" t="e">
        <f>#N/A</f>
        <v>#N/A</v>
      </c>
    </row>
    <row r="68" spans="1:8">
      <c r="A68" s="1">
        <v>66</v>
      </c>
      <c r="C68" s="43" t="e">
        <f>#N/A</f>
        <v>#N/A</v>
      </c>
      <c r="D68" s="42" t="e">
        <f>#N/A</f>
        <v>#N/A</v>
      </c>
      <c r="H68" s="1" t="e">
        <f>#N/A</f>
        <v>#N/A</v>
      </c>
    </row>
    <row r="69" spans="1:8">
      <c r="A69" s="1">
        <v>67</v>
      </c>
      <c r="C69" s="43" t="e">
        <f>#N/A</f>
        <v>#N/A</v>
      </c>
      <c r="D69" s="42" t="e">
        <f>#N/A</f>
        <v>#N/A</v>
      </c>
      <c r="H69" s="1" t="e">
        <f>#N/A</f>
        <v>#N/A</v>
      </c>
    </row>
    <row r="70" spans="1:8">
      <c r="A70" s="1">
        <v>68</v>
      </c>
      <c r="C70" s="43" t="e">
        <f>#N/A</f>
        <v>#N/A</v>
      </c>
      <c r="D70" s="42" t="e">
        <f>#N/A</f>
        <v>#N/A</v>
      </c>
      <c r="H70" s="1" t="e">
        <f>#N/A</f>
        <v>#N/A</v>
      </c>
    </row>
    <row r="71" spans="1:8">
      <c r="A71" s="1">
        <v>69</v>
      </c>
      <c r="C71" s="43" t="e">
        <f>#N/A</f>
        <v>#N/A</v>
      </c>
      <c r="D71" s="42" t="e">
        <f>#N/A</f>
        <v>#N/A</v>
      </c>
      <c r="H71" s="1" t="e">
        <f>#N/A</f>
        <v>#N/A</v>
      </c>
    </row>
    <row r="72" spans="1:8">
      <c r="A72" s="1">
        <v>70</v>
      </c>
      <c r="C72" s="43" t="e">
        <f>#N/A</f>
        <v>#N/A</v>
      </c>
      <c r="D72" s="42" t="e">
        <f>#N/A</f>
        <v>#N/A</v>
      </c>
      <c r="H72" s="1" t="e">
        <f>#N/A</f>
        <v>#N/A</v>
      </c>
    </row>
    <row r="73" spans="1:8">
      <c r="A73" s="1">
        <v>71</v>
      </c>
      <c r="C73" s="43" t="e">
        <f>#N/A</f>
        <v>#N/A</v>
      </c>
      <c r="D73" s="42" t="e">
        <f>#N/A</f>
        <v>#N/A</v>
      </c>
      <c r="H73" s="1" t="e">
        <f>#N/A</f>
        <v>#N/A</v>
      </c>
    </row>
    <row r="74" spans="1:8">
      <c r="A74" s="1">
        <v>72</v>
      </c>
      <c r="C74" s="43" t="e">
        <f>#N/A</f>
        <v>#N/A</v>
      </c>
      <c r="D74" s="42" t="e">
        <f>#N/A</f>
        <v>#N/A</v>
      </c>
      <c r="H74" s="1" t="e">
        <f>#N/A</f>
        <v>#N/A</v>
      </c>
    </row>
    <row r="75" spans="1:8">
      <c r="A75" s="1">
        <v>73</v>
      </c>
      <c r="C75" s="43" t="e">
        <f>#N/A</f>
        <v>#N/A</v>
      </c>
      <c r="D75" s="42" t="e">
        <f>#N/A</f>
        <v>#N/A</v>
      </c>
      <c r="H75" s="1" t="e">
        <f>#N/A</f>
        <v>#N/A</v>
      </c>
    </row>
    <row r="76" spans="1:8">
      <c r="A76" s="1">
        <v>74</v>
      </c>
      <c r="C76" s="43" t="e">
        <f>#N/A</f>
        <v>#N/A</v>
      </c>
      <c r="D76" s="42" t="e">
        <f>#N/A</f>
        <v>#N/A</v>
      </c>
      <c r="H76" s="1" t="e">
        <f>#N/A</f>
        <v>#N/A</v>
      </c>
    </row>
    <row r="77" spans="1:8">
      <c r="A77" s="1">
        <v>75</v>
      </c>
      <c r="C77" s="43" t="e">
        <f>#N/A</f>
        <v>#N/A</v>
      </c>
      <c r="D77" s="42" t="e">
        <f>#N/A</f>
        <v>#N/A</v>
      </c>
      <c r="H77" s="1" t="e">
        <f>#N/A</f>
        <v>#N/A</v>
      </c>
    </row>
    <row r="78" spans="1:8">
      <c r="A78" s="1">
        <v>76</v>
      </c>
      <c r="C78" s="43" t="e">
        <f>#N/A</f>
        <v>#N/A</v>
      </c>
      <c r="D78" s="42" t="e">
        <f>#N/A</f>
        <v>#N/A</v>
      </c>
      <c r="H78" s="1" t="e">
        <f>#N/A</f>
        <v>#N/A</v>
      </c>
    </row>
    <row r="79" spans="1:8">
      <c r="A79" s="1">
        <v>77</v>
      </c>
      <c r="C79" s="43" t="e">
        <f>#N/A</f>
        <v>#N/A</v>
      </c>
      <c r="D79" s="42" t="e">
        <f>#N/A</f>
        <v>#N/A</v>
      </c>
      <c r="H79" s="1" t="e">
        <f>#N/A</f>
        <v>#N/A</v>
      </c>
    </row>
    <row r="80" spans="1:8">
      <c r="A80" s="1">
        <v>78</v>
      </c>
      <c r="C80" s="43" t="e">
        <f>#N/A</f>
        <v>#N/A</v>
      </c>
      <c r="D80" s="42" t="e">
        <f>#N/A</f>
        <v>#N/A</v>
      </c>
      <c r="H80" s="1" t="e">
        <f>#N/A</f>
        <v>#N/A</v>
      </c>
    </row>
    <row r="81" spans="1:8">
      <c r="A81" s="1">
        <v>79</v>
      </c>
      <c r="C81" s="43" t="e">
        <f>#N/A</f>
        <v>#N/A</v>
      </c>
      <c r="D81" s="42" t="e">
        <f>#N/A</f>
        <v>#N/A</v>
      </c>
      <c r="H81" s="1" t="e">
        <f>#N/A</f>
        <v>#N/A</v>
      </c>
    </row>
    <row r="82" spans="1:8">
      <c r="A82" s="1">
        <v>80</v>
      </c>
      <c r="C82" s="43" t="e">
        <f>#N/A</f>
        <v>#N/A</v>
      </c>
      <c r="D82" s="42" t="e">
        <f>#N/A</f>
        <v>#N/A</v>
      </c>
      <c r="H82" s="1" t="e">
        <f>#N/A</f>
        <v>#N/A</v>
      </c>
    </row>
    <row r="83" spans="1:8">
      <c r="A83" s="1">
        <v>81</v>
      </c>
      <c r="C83" s="43" t="e">
        <f>#N/A</f>
        <v>#N/A</v>
      </c>
      <c r="D83" s="42" t="e">
        <f>#N/A</f>
        <v>#N/A</v>
      </c>
      <c r="H83" s="1" t="e">
        <f>#N/A</f>
        <v>#N/A</v>
      </c>
    </row>
    <row r="84" spans="1:8">
      <c r="A84" s="1">
        <v>82</v>
      </c>
      <c r="C84" s="43" t="e">
        <f>#N/A</f>
        <v>#N/A</v>
      </c>
      <c r="D84" s="42" t="e">
        <f>#N/A</f>
        <v>#N/A</v>
      </c>
      <c r="H84" s="1" t="e">
        <f>#N/A</f>
        <v>#N/A</v>
      </c>
    </row>
    <row r="85" spans="1:8">
      <c r="A85" s="1">
        <v>83</v>
      </c>
      <c r="C85" s="43" t="e">
        <f>#N/A</f>
        <v>#N/A</v>
      </c>
      <c r="D85" s="42" t="e">
        <f>#N/A</f>
        <v>#N/A</v>
      </c>
      <c r="H85" s="1" t="e">
        <f>#N/A</f>
        <v>#N/A</v>
      </c>
    </row>
    <row r="86" spans="1:8">
      <c r="A86" s="1">
        <v>84</v>
      </c>
      <c r="C86" s="43" t="e">
        <f>#N/A</f>
        <v>#N/A</v>
      </c>
      <c r="D86" s="42" t="e">
        <f>#N/A</f>
        <v>#N/A</v>
      </c>
      <c r="H86" s="1" t="e">
        <f>#N/A</f>
        <v>#N/A</v>
      </c>
    </row>
    <row r="87" spans="1:8">
      <c r="A87" s="1">
        <v>85</v>
      </c>
      <c r="C87" s="43" t="e">
        <f>#N/A</f>
        <v>#N/A</v>
      </c>
      <c r="D87" s="42" t="e">
        <f>#N/A</f>
        <v>#N/A</v>
      </c>
      <c r="H87" s="1" t="e">
        <f>#N/A</f>
        <v>#N/A</v>
      </c>
    </row>
    <row r="88" spans="1:8">
      <c r="A88" s="1">
        <v>86</v>
      </c>
      <c r="C88" s="43" t="e">
        <f>#N/A</f>
        <v>#N/A</v>
      </c>
      <c r="D88" s="42" t="e">
        <f>#N/A</f>
        <v>#N/A</v>
      </c>
      <c r="H88" s="1" t="e">
        <f>#N/A</f>
        <v>#N/A</v>
      </c>
    </row>
    <row r="89" spans="1:8">
      <c r="A89" s="1">
        <v>87</v>
      </c>
      <c r="C89" s="43" t="e">
        <f>#N/A</f>
        <v>#N/A</v>
      </c>
      <c r="D89" s="42" t="e">
        <f>#N/A</f>
        <v>#N/A</v>
      </c>
      <c r="H89" s="1" t="e">
        <f>#N/A</f>
        <v>#N/A</v>
      </c>
    </row>
    <row r="90" spans="1:8">
      <c r="A90" s="1">
        <v>88</v>
      </c>
      <c r="C90" s="43" t="e">
        <f>#N/A</f>
        <v>#N/A</v>
      </c>
      <c r="D90" s="42" t="e">
        <f>#N/A</f>
        <v>#N/A</v>
      </c>
      <c r="H90" s="1" t="e">
        <f>#N/A</f>
        <v>#N/A</v>
      </c>
    </row>
    <row r="91" spans="1:8">
      <c r="A91" s="1">
        <v>89</v>
      </c>
      <c r="C91" s="43" t="e">
        <f>#N/A</f>
        <v>#N/A</v>
      </c>
      <c r="D91" s="42" t="e">
        <f>#N/A</f>
        <v>#N/A</v>
      </c>
      <c r="H91" s="1" t="e">
        <f>#N/A</f>
        <v>#N/A</v>
      </c>
    </row>
    <row r="92" spans="1:8">
      <c r="A92" s="1">
        <v>90</v>
      </c>
      <c r="C92" s="43" t="e">
        <f>#N/A</f>
        <v>#N/A</v>
      </c>
      <c r="D92" s="42" t="e">
        <f>#N/A</f>
        <v>#N/A</v>
      </c>
      <c r="H92" s="1" t="e">
        <f>#N/A</f>
        <v>#N/A</v>
      </c>
    </row>
    <row r="93" spans="1:8">
      <c r="A93" s="1">
        <v>91</v>
      </c>
      <c r="C93" s="43" t="e">
        <f>#N/A</f>
        <v>#N/A</v>
      </c>
      <c r="D93" s="42" t="e">
        <f>#N/A</f>
        <v>#N/A</v>
      </c>
      <c r="H93" s="1" t="e">
        <f>#N/A</f>
        <v>#N/A</v>
      </c>
    </row>
    <row r="94" spans="1:8">
      <c r="A94" s="1">
        <v>92</v>
      </c>
      <c r="C94" s="43" t="e">
        <f>#N/A</f>
        <v>#N/A</v>
      </c>
      <c r="D94" s="42" t="e">
        <f>#N/A</f>
        <v>#N/A</v>
      </c>
      <c r="H94" s="1" t="e">
        <f>#N/A</f>
        <v>#N/A</v>
      </c>
    </row>
    <row r="95" spans="1:8">
      <c r="A95" s="1">
        <v>93</v>
      </c>
      <c r="C95" s="43" t="e">
        <f>#N/A</f>
        <v>#N/A</v>
      </c>
      <c r="D95" s="42" t="e">
        <f>#N/A</f>
        <v>#N/A</v>
      </c>
      <c r="H95" s="1" t="e">
        <f>#N/A</f>
        <v>#N/A</v>
      </c>
    </row>
    <row r="96" spans="1:8">
      <c r="A96" s="1">
        <v>94</v>
      </c>
      <c r="C96" s="43" t="e">
        <f>#N/A</f>
        <v>#N/A</v>
      </c>
      <c r="D96" s="42" t="e">
        <f>#N/A</f>
        <v>#N/A</v>
      </c>
      <c r="H96" s="1" t="e">
        <f>#N/A</f>
        <v>#N/A</v>
      </c>
    </row>
    <row r="97" spans="1:8">
      <c r="A97" s="1">
        <v>95</v>
      </c>
      <c r="C97" s="43" t="e">
        <f>#N/A</f>
        <v>#N/A</v>
      </c>
      <c r="D97" s="42" t="e">
        <f>#N/A</f>
        <v>#N/A</v>
      </c>
      <c r="H97" s="1" t="e">
        <f>#N/A</f>
        <v>#N/A</v>
      </c>
    </row>
    <row r="98" spans="1:8">
      <c r="A98" s="1">
        <v>96</v>
      </c>
      <c r="C98" s="43" t="e">
        <f>#N/A</f>
        <v>#N/A</v>
      </c>
      <c r="D98" s="42" t="e">
        <f>#N/A</f>
        <v>#N/A</v>
      </c>
      <c r="H98" s="1" t="e">
        <f>#N/A</f>
        <v>#N/A</v>
      </c>
    </row>
    <row r="99" spans="1:8">
      <c r="A99" s="1">
        <v>97</v>
      </c>
      <c r="C99" s="43" t="e">
        <f>#N/A</f>
        <v>#N/A</v>
      </c>
      <c r="D99" s="42" t="e">
        <f>#N/A</f>
        <v>#N/A</v>
      </c>
      <c r="H99" s="1" t="e">
        <f>#N/A</f>
        <v>#N/A</v>
      </c>
    </row>
    <row r="100" spans="1:8">
      <c r="A100" s="1">
        <v>98</v>
      </c>
      <c r="C100" s="43" t="e">
        <f>#N/A</f>
        <v>#N/A</v>
      </c>
      <c r="D100" s="42" t="e">
        <f>#N/A</f>
        <v>#N/A</v>
      </c>
      <c r="H100" s="1" t="e">
        <f>#N/A</f>
        <v>#N/A</v>
      </c>
    </row>
    <row r="101" spans="1:8">
      <c r="A101" s="1">
        <v>99</v>
      </c>
      <c r="C101" s="43" t="e">
        <f>#N/A</f>
        <v>#N/A</v>
      </c>
      <c r="D101" s="42" t="e">
        <f>#N/A</f>
        <v>#N/A</v>
      </c>
      <c r="H101" s="1" t="e">
        <f>#N/A</f>
        <v>#N/A</v>
      </c>
    </row>
    <row r="102" spans="1:8">
      <c r="A102" s="1">
        <v>100</v>
      </c>
      <c r="C102" s="43" t="e">
        <f>#N/A</f>
        <v>#N/A</v>
      </c>
      <c r="D102" s="42" t="e">
        <f>#N/A</f>
        <v>#N/A</v>
      </c>
      <c r="H102" s="1" t="e">
        <f>#N/A</f>
        <v>#N/A</v>
      </c>
    </row>
    <row r="103" spans="1:8">
      <c r="A103" s="1">
        <v>101</v>
      </c>
      <c r="C103" s="43" t="e">
        <f>#N/A</f>
        <v>#N/A</v>
      </c>
      <c r="D103" s="42" t="e">
        <f>#N/A</f>
        <v>#N/A</v>
      </c>
      <c r="H103" s="1" t="e">
        <f>#N/A</f>
        <v>#N/A</v>
      </c>
    </row>
    <row r="104" spans="1:8">
      <c r="A104" s="1">
        <v>102</v>
      </c>
      <c r="C104" s="43" t="e">
        <f>#N/A</f>
        <v>#N/A</v>
      </c>
      <c r="D104" s="42" t="e">
        <f>#N/A</f>
        <v>#N/A</v>
      </c>
      <c r="H104" s="1" t="e">
        <f>#N/A</f>
        <v>#N/A</v>
      </c>
    </row>
    <row r="105" spans="1:8">
      <c r="A105" s="1">
        <v>103</v>
      </c>
      <c r="C105" s="43" t="e">
        <f>#N/A</f>
        <v>#N/A</v>
      </c>
      <c r="D105" s="42" t="e">
        <f>#N/A</f>
        <v>#N/A</v>
      </c>
      <c r="H105" s="1" t="e">
        <f>#N/A</f>
        <v>#N/A</v>
      </c>
    </row>
    <row r="106" spans="1:8">
      <c r="A106" s="1">
        <v>104</v>
      </c>
      <c r="C106" s="43" t="e">
        <f>#N/A</f>
        <v>#N/A</v>
      </c>
      <c r="D106" s="42" t="e">
        <f>#N/A</f>
        <v>#N/A</v>
      </c>
      <c r="H106" s="1" t="e">
        <f>#N/A</f>
        <v>#N/A</v>
      </c>
    </row>
    <row r="107" spans="1:8">
      <c r="A107" s="1">
        <v>105</v>
      </c>
      <c r="C107" s="43" t="e">
        <f>#N/A</f>
        <v>#N/A</v>
      </c>
      <c r="D107" s="42" t="e">
        <f>#N/A</f>
        <v>#N/A</v>
      </c>
      <c r="H107" s="1" t="e">
        <f>#N/A</f>
        <v>#N/A</v>
      </c>
    </row>
    <row r="108" spans="1:8">
      <c r="A108" s="1">
        <v>106</v>
      </c>
      <c r="C108" s="43" t="e">
        <f>#N/A</f>
        <v>#N/A</v>
      </c>
      <c r="D108" s="42" t="e">
        <f>#N/A</f>
        <v>#N/A</v>
      </c>
      <c r="H108" s="1" t="e">
        <f>#N/A</f>
        <v>#N/A</v>
      </c>
    </row>
    <row r="109" spans="1:8">
      <c r="A109" s="1">
        <v>107</v>
      </c>
      <c r="C109" s="43" t="e">
        <f>#N/A</f>
        <v>#N/A</v>
      </c>
      <c r="D109" s="42" t="e">
        <f>#N/A</f>
        <v>#N/A</v>
      </c>
      <c r="H109" s="1" t="e">
        <f>#N/A</f>
        <v>#N/A</v>
      </c>
    </row>
    <row r="110" spans="1:8">
      <c r="A110" s="1">
        <v>108</v>
      </c>
      <c r="C110" s="43" t="e">
        <f>#N/A</f>
        <v>#N/A</v>
      </c>
      <c r="D110" s="42" t="e">
        <f>#N/A</f>
        <v>#N/A</v>
      </c>
      <c r="H110" s="1" t="e">
        <f>#N/A</f>
        <v>#N/A</v>
      </c>
    </row>
    <row r="111" spans="1:8">
      <c r="A111" s="1">
        <v>109</v>
      </c>
      <c r="C111" s="43" t="e">
        <f>#N/A</f>
        <v>#N/A</v>
      </c>
      <c r="D111" s="42" t="e">
        <f>#N/A</f>
        <v>#N/A</v>
      </c>
      <c r="H111" s="1" t="e">
        <f>#N/A</f>
        <v>#N/A</v>
      </c>
    </row>
    <row r="112" spans="1:8">
      <c r="A112" s="1">
        <v>110</v>
      </c>
      <c r="C112" s="43" t="e">
        <f>#N/A</f>
        <v>#N/A</v>
      </c>
      <c r="D112" s="42" t="e">
        <f>#N/A</f>
        <v>#N/A</v>
      </c>
      <c r="H112" s="1" t="e">
        <f>#N/A</f>
        <v>#N/A</v>
      </c>
    </row>
    <row r="113" spans="1:8">
      <c r="A113" s="1">
        <v>111</v>
      </c>
      <c r="C113" s="43" t="e">
        <f>#N/A</f>
        <v>#N/A</v>
      </c>
      <c r="D113" s="42" t="e">
        <f>#N/A</f>
        <v>#N/A</v>
      </c>
      <c r="H113" s="1" t="e">
        <f>#N/A</f>
        <v>#N/A</v>
      </c>
    </row>
    <row r="114" spans="1:8">
      <c r="A114" s="1">
        <v>112</v>
      </c>
      <c r="C114" s="43" t="e">
        <f>#N/A</f>
        <v>#N/A</v>
      </c>
      <c r="D114" s="42" t="e">
        <f>#N/A</f>
        <v>#N/A</v>
      </c>
      <c r="H114" s="1" t="e">
        <f>#N/A</f>
        <v>#N/A</v>
      </c>
    </row>
    <row r="115" spans="1:8">
      <c r="A115" s="1">
        <v>113</v>
      </c>
      <c r="C115" s="43" t="e">
        <f>#N/A</f>
        <v>#N/A</v>
      </c>
      <c r="D115" s="42" t="e">
        <f>#N/A</f>
        <v>#N/A</v>
      </c>
      <c r="H115" s="1" t="e">
        <f>#N/A</f>
        <v>#N/A</v>
      </c>
    </row>
    <row r="116" spans="1:8">
      <c r="A116" s="1">
        <v>114</v>
      </c>
      <c r="C116" s="43" t="e">
        <f>#N/A</f>
        <v>#N/A</v>
      </c>
      <c r="D116" s="42" t="e">
        <f>#N/A</f>
        <v>#N/A</v>
      </c>
      <c r="H116" s="1" t="e">
        <f>#N/A</f>
        <v>#N/A</v>
      </c>
    </row>
    <row r="117" spans="1:8">
      <c r="A117" s="1">
        <v>115</v>
      </c>
      <c r="C117" s="43" t="e">
        <f>#N/A</f>
        <v>#N/A</v>
      </c>
      <c r="D117" s="42" t="e">
        <f>#N/A</f>
        <v>#N/A</v>
      </c>
      <c r="H117" s="1" t="e">
        <f>#N/A</f>
        <v>#N/A</v>
      </c>
    </row>
    <row r="118" spans="1:8">
      <c r="A118" s="1">
        <v>116</v>
      </c>
      <c r="C118" s="43" t="e">
        <f>#N/A</f>
        <v>#N/A</v>
      </c>
      <c r="D118" s="42" t="e">
        <f>#N/A</f>
        <v>#N/A</v>
      </c>
      <c r="H118" s="1" t="e">
        <f>#N/A</f>
        <v>#N/A</v>
      </c>
    </row>
    <row r="119" spans="1:8">
      <c r="A119" s="1">
        <v>117</v>
      </c>
      <c r="C119" s="43" t="e">
        <f>#N/A</f>
        <v>#N/A</v>
      </c>
      <c r="D119" s="42" t="e">
        <f>#N/A</f>
        <v>#N/A</v>
      </c>
      <c r="H119" s="1" t="e">
        <f>#N/A</f>
        <v>#N/A</v>
      </c>
    </row>
    <row r="120" spans="1:8">
      <c r="A120" s="1">
        <v>118</v>
      </c>
      <c r="C120" s="43" t="e">
        <f>#N/A</f>
        <v>#N/A</v>
      </c>
      <c r="D120" s="42" t="e">
        <f>#N/A</f>
        <v>#N/A</v>
      </c>
      <c r="H120" s="1" t="e">
        <f>#N/A</f>
        <v>#N/A</v>
      </c>
    </row>
    <row r="121" spans="1:8">
      <c r="A121" s="1">
        <v>119</v>
      </c>
      <c r="C121" s="43" t="e">
        <f>#N/A</f>
        <v>#N/A</v>
      </c>
      <c r="D121" s="42" t="e">
        <f>#N/A</f>
        <v>#N/A</v>
      </c>
      <c r="H121" s="1" t="e">
        <f>#N/A</f>
        <v>#N/A</v>
      </c>
    </row>
    <row r="122" spans="1:8">
      <c r="A122" s="1">
        <v>120</v>
      </c>
      <c r="C122" s="43" t="e">
        <f>#N/A</f>
        <v>#N/A</v>
      </c>
      <c r="D122" s="42" t="e">
        <f>#N/A</f>
        <v>#N/A</v>
      </c>
      <c r="H122" s="1" t="e">
        <f>#N/A</f>
        <v>#N/A</v>
      </c>
    </row>
    <row r="123" spans="1:8">
      <c r="A123" s="1">
        <v>121</v>
      </c>
      <c r="C123" s="43" t="e">
        <f>#N/A</f>
        <v>#N/A</v>
      </c>
      <c r="D123" s="42" t="e">
        <f>#N/A</f>
        <v>#N/A</v>
      </c>
      <c r="H123" s="1" t="e">
        <f>#N/A</f>
        <v>#N/A</v>
      </c>
    </row>
    <row r="124" spans="1:8">
      <c r="A124" s="1">
        <v>122</v>
      </c>
      <c r="C124" s="43" t="e">
        <f>#N/A</f>
        <v>#N/A</v>
      </c>
      <c r="D124" s="42" t="e">
        <f>#N/A</f>
        <v>#N/A</v>
      </c>
      <c r="H124" s="1" t="e">
        <f>#N/A</f>
        <v>#N/A</v>
      </c>
    </row>
    <row r="125" spans="1:8">
      <c r="A125" s="1">
        <v>123</v>
      </c>
      <c r="C125" s="43" t="e">
        <f>#N/A</f>
        <v>#N/A</v>
      </c>
      <c r="D125" s="42" t="e">
        <f>#N/A</f>
        <v>#N/A</v>
      </c>
      <c r="H125" s="1" t="e">
        <f>#N/A</f>
        <v>#N/A</v>
      </c>
    </row>
    <row r="126" spans="1:8">
      <c r="A126" s="1">
        <v>124</v>
      </c>
      <c r="C126" s="43" t="e">
        <f>#N/A</f>
        <v>#N/A</v>
      </c>
      <c r="D126" s="42" t="e">
        <f>#N/A</f>
        <v>#N/A</v>
      </c>
      <c r="H126" s="1" t="e">
        <f>#N/A</f>
        <v>#N/A</v>
      </c>
    </row>
    <row r="127" spans="1:8">
      <c r="A127" s="1">
        <v>125</v>
      </c>
      <c r="C127" s="43" t="e">
        <f>#N/A</f>
        <v>#N/A</v>
      </c>
      <c r="D127" s="42" t="e">
        <f>#N/A</f>
        <v>#N/A</v>
      </c>
      <c r="H127" s="1" t="e">
        <f>#N/A</f>
        <v>#N/A</v>
      </c>
    </row>
    <row r="128" spans="1:8">
      <c r="A128" s="1">
        <v>126</v>
      </c>
      <c r="C128" s="43" t="e">
        <f>#N/A</f>
        <v>#N/A</v>
      </c>
      <c r="D128" s="42" t="e">
        <f>#N/A</f>
        <v>#N/A</v>
      </c>
      <c r="H128" s="1" t="e">
        <f>#N/A</f>
        <v>#N/A</v>
      </c>
    </row>
    <row r="129" spans="1:8">
      <c r="A129" s="1">
        <v>127</v>
      </c>
      <c r="C129" s="43" t="e">
        <f>#N/A</f>
        <v>#N/A</v>
      </c>
      <c r="D129" s="42" t="e">
        <f>#N/A</f>
        <v>#N/A</v>
      </c>
      <c r="H129" s="1" t="e">
        <f>#N/A</f>
        <v>#N/A</v>
      </c>
    </row>
    <row r="130" spans="1:8">
      <c r="A130" s="1">
        <v>128</v>
      </c>
      <c r="C130" s="43" t="e">
        <f>#N/A</f>
        <v>#N/A</v>
      </c>
      <c r="D130" s="42" t="e">
        <f>#N/A</f>
        <v>#N/A</v>
      </c>
      <c r="H130" s="1" t="e">
        <f>#N/A</f>
        <v>#N/A</v>
      </c>
    </row>
  </sheetData>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dimension ref="A1:AI66"/>
  <sheetViews>
    <sheetView topLeftCell="E1" workbookViewId="0">
      <selection sqref="A1:XFD1048576"/>
    </sheetView>
  </sheetViews>
  <sheetFormatPr defaultColWidth="9" defaultRowHeight="12.75"/>
  <cols>
    <col min="1" max="1" width="2" hidden="1" customWidth="1"/>
    <col min="2" max="2" width="1.5703125" hidden="1" customWidth="1"/>
    <col min="3" max="3" width="4.42578125" hidden="1" customWidth="1"/>
    <col min="4" max="4" width="4" hidden="1" customWidth="1"/>
    <col min="5" max="6" width="41.5703125" customWidth="1"/>
    <col min="7" max="7" width="5.42578125" customWidth="1"/>
    <col min="8" max="9" width="6.42578125" customWidth="1"/>
    <col min="10" max="10" width="26.85546875" hidden="1" customWidth="1"/>
    <col min="11" max="17" width="9" hidden="1" customWidth="1"/>
    <col min="18" max="18" width="0" hidden="1" customWidth="1"/>
  </cols>
  <sheetData>
    <row r="1" spans="3:35" ht="32.25" thickBot="1">
      <c r="E1" s="290" t="s">
        <v>203</v>
      </c>
      <c r="F1" s="283" t="str">
        <f>[1]Start.listina!$K$4</f>
        <v>Grand Prix Egrensis</v>
      </c>
      <c r="G1" s="1"/>
      <c r="H1" s="505" t="str">
        <f>[1]Start.listina!$K$3</f>
        <v>27.09.2020</v>
      </c>
      <c r="I1" s="506"/>
      <c r="J1" s="1"/>
      <c r="K1" s="502"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c r="D2" s="246">
        <v>37</v>
      </c>
      <c r="E2" s="8" t="s">
        <v>205</v>
      </c>
      <c r="F2" s="8" t="s">
        <v>206</v>
      </c>
      <c r="G2" s="279" t="s">
        <v>368</v>
      </c>
      <c r="H2" s="507" t="s">
        <v>204</v>
      </c>
      <c r="I2" s="508"/>
      <c r="K2" s="285" t="s">
        <v>214</v>
      </c>
      <c r="L2" s="285" t="s">
        <v>213</v>
      </c>
      <c r="M2" s="285" t="s">
        <v>211</v>
      </c>
      <c r="N2" s="286" t="s">
        <v>210</v>
      </c>
      <c r="O2" s="285" t="s">
        <v>214</v>
      </c>
      <c r="P2" s="285" t="s">
        <v>211</v>
      </c>
      <c r="Q2" s="286" t="s">
        <v>210</v>
      </c>
    </row>
    <row r="3" spans="3:35" ht="22.5">
      <c r="C3" s="284">
        <f ca="1">IF(ROW()-2&gt;[1]Start.listina!$N$7,"",INDIRECT(ADDRESS(ROW(),$D$2,1,1,"Centrum")))</f>
        <v>1</v>
      </c>
      <c r="D3" s="284">
        <f ca="1">IF(ROW()-2&gt;[1]Start.listina!$O$7,"",INDIRECT(ADDRESS(ROW()+[1]Start.listina!$N$7,$D$2,1,1,"Centrum")))</f>
        <v>24</v>
      </c>
      <c r="E3" s="282" t="str">
        <f ca="1">IF(TYPE(VLOOKUP(C3,[1]Centrum!$A$3:$C$130,3,0))&gt;3," - ",VLOOKUP(C3,[1]Centrum!$A$3:$C$130,3,0))</f>
        <v>1 Carreau Brno - Michálek Tomáš</v>
      </c>
      <c r="F3" s="282" t="str">
        <f ca="1">IF(TYPE(VLOOKUP(D3,[1]Centrum!$A$3:$C$130,3,0))&gt;3," - ",VLOOKUP(D3,[1]Centrum!$A$3:$C$130,3,0))</f>
        <v>24 CP VARY - Dvořáková Tatiana</v>
      </c>
      <c r="G3" s="448">
        <f>IF(ROW()-2&gt;[1]Start.listina!$O$7,"",ROW()-2)</f>
        <v>1</v>
      </c>
      <c r="H3" s="278">
        <v>13</v>
      </c>
      <c r="I3" s="280">
        <v>2</v>
      </c>
      <c r="K3" s="281">
        <f t="shared" ref="K3:K65" ca="1" si="0">IF(TRIM($F3)="-","",$D3)</f>
        <v>24</v>
      </c>
      <c r="L3" s="281">
        <f t="shared" ref="L3:L65" ca="1" si="1">IF(TRIM($E3)="-","",$C3)</f>
        <v>1</v>
      </c>
      <c r="M3" s="281">
        <f t="shared" ref="M3:M65" ca="1" si="2">IF(AND(TRIM($E3)&lt;&gt;"-",$H3&gt;$I3),1,0)</f>
        <v>1</v>
      </c>
      <c r="N3" s="281">
        <f ca="1">IF(TRIM($E3)="-",0,$H3-$I3)</f>
        <v>11</v>
      </c>
      <c r="O3" s="281">
        <f t="shared" ref="O3:O65" ca="1" si="3">IF(TRIM($F3)="-","",$D3)</f>
        <v>24</v>
      </c>
      <c r="P3" s="281">
        <f t="shared" ref="P3:P65" ca="1" si="4">IF(AND(TRIM($F3)&lt;&gt;"-",$I3&gt;$H3),1,0)</f>
        <v>0</v>
      </c>
      <c r="Q3" s="287">
        <f t="shared" ref="Q3:Q65" ca="1" si="5">IF(TRIM($F3)="-",0,$I3-$H3)</f>
        <v>-11</v>
      </c>
    </row>
    <row r="4" spans="3:35" ht="22.5">
      <c r="C4" s="284">
        <f ca="1">IF(ROW()-2&gt;[1]Start.listina!$N$7,"",INDIRECT(ADDRESS(ROW(),$D$2,1,1,"Centrum")))</f>
        <v>2</v>
      </c>
      <c r="D4" s="284">
        <f ca="1">IF(ROW()-2&gt;[1]Start.listina!$O$7,"",INDIRECT(ADDRESS(ROW()+[1]Start.listina!$N$7,$D$2,1,1,"Centrum")))</f>
        <v>25</v>
      </c>
      <c r="E4" s="282" t="str">
        <f ca="1">IF(TYPE(VLOOKUP(C4,[1]Centrum!$A$3:$C$130,3,0))&gt;3," - ",VLOOKUP(C4,[1]Centrum!$A$3:$C$130,3,0))</f>
        <v>2 PC Sokol Lipník - Vavrovič Petr ml.</v>
      </c>
      <c r="F4" s="282" t="str">
        <f ca="1">IF(TYPE(VLOOKUP(D4,[1]Centrum!$A$3:$C$130,3,0))&gt;3," - ",VLOOKUP(D4,[1]Centrum!$A$3:$C$130,3,0))</f>
        <v>25 SENIOR TÝM Praha 1 - Blieková Alena</v>
      </c>
      <c r="G4" s="448">
        <f>IF(ROW()-2&gt;[1]Start.listina!$O$7,"",ROW()-2)</f>
        <v>2</v>
      </c>
      <c r="H4" s="278">
        <v>13</v>
      </c>
      <c r="I4" s="280">
        <v>0</v>
      </c>
      <c r="K4" s="281">
        <f t="shared" ca="1" si="0"/>
        <v>25</v>
      </c>
      <c r="L4" s="281">
        <f t="shared" ca="1" si="1"/>
        <v>2</v>
      </c>
      <c r="M4" s="281">
        <f t="shared" ca="1" si="2"/>
        <v>1</v>
      </c>
      <c r="N4" s="281">
        <f t="shared" ref="N4:N66" ca="1" si="6">IF(TRIM($E4)="-",0,$H4-$I4)</f>
        <v>13</v>
      </c>
      <c r="O4" s="281">
        <f t="shared" ca="1" si="3"/>
        <v>25</v>
      </c>
      <c r="P4" s="281">
        <f t="shared" ca="1" si="4"/>
        <v>0</v>
      </c>
      <c r="Q4" s="288">
        <f t="shared" ca="1" si="5"/>
        <v>-13</v>
      </c>
    </row>
    <row r="5" spans="3:35" ht="22.5">
      <c r="C5" s="284">
        <f ca="1">IF(ROW()-2&gt;[1]Start.listina!$N$7,"",INDIRECT(ADDRESS(ROW(),$D$2,1,1,"Centrum")))</f>
        <v>3</v>
      </c>
      <c r="D5" s="284">
        <f ca="1">IF(ROW()-2&gt;[1]Start.listina!$O$7,"",INDIRECT(ADDRESS(ROW()+[1]Start.listina!$N$7,$D$2,1,1,"Centrum")))</f>
        <v>26</v>
      </c>
      <c r="E5" s="282" t="str">
        <f ca="1">IF(TYPE(VLOOKUP(C5,[1]Centrum!$A$3:$C$130,3,0))&gt;3," - ",VLOOKUP(C5,[1]Centrum!$A$3:$C$130,3,0))</f>
        <v>3 Carreau Brno - Michálek Ivo</v>
      </c>
      <c r="F5" s="282" t="str">
        <f ca="1">IF(TYPE(VLOOKUP(D5,[1]Centrum!$A$3:$C$130,3,0))&gt;3," - ",VLOOKUP(D5,[1]Centrum!$A$3:$C$130,3,0))</f>
        <v>26 PPA POZORKA - Michovský Jiří</v>
      </c>
      <c r="G5" s="448">
        <f>IF(ROW()-2&gt;[1]Start.listina!$O$7,"",ROW()-2)</f>
        <v>3</v>
      </c>
      <c r="H5" s="278">
        <v>8</v>
      </c>
      <c r="I5" s="280">
        <v>13</v>
      </c>
      <c r="K5" s="281">
        <f t="shared" ca="1" si="0"/>
        <v>26</v>
      </c>
      <c r="L5" s="281">
        <f t="shared" ca="1" si="1"/>
        <v>3</v>
      </c>
      <c r="M5" s="281">
        <f t="shared" ca="1" si="2"/>
        <v>0</v>
      </c>
      <c r="N5" s="281">
        <f t="shared" ca="1" si="6"/>
        <v>-5</v>
      </c>
      <c r="O5" s="281">
        <f t="shared" ca="1" si="3"/>
        <v>26</v>
      </c>
      <c r="P5" s="281">
        <f t="shared" ca="1" si="4"/>
        <v>1</v>
      </c>
      <c r="Q5" s="288">
        <f t="shared" ca="1" si="5"/>
        <v>5</v>
      </c>
    </row>
    <row r="6" spans="3:35" ht="22.5">
      <c r="C6" s="284">
        <f ca="1">IF(ROW()-2&gt;[1]Start.listina!$N$7,"",INDIRECT(ADDRESS(ROW(),$D$2,1,1,"Centrum")))</f>
        <v>4</v>
      </c>
      <c r="D6" s="284">
        <f ca="1">IF(ROW()-2&gt;[1]Start.listina!$O$7,"",INDIRECT(ADDRESS(ROW()+[1]Start.listina!$N$7,$D$2,1,1,"Centrum")))</f>
        <v>27</v>
      </c>
      <c r="E6" s="282" t="str">
        <f ca="1">IF(TYPE(VLOOKUP(C6,[1]Centrum!$A$3:$C$130,3,0))&gt;3," - ",VLOOKUP(C6,[1]Centrum!$A$3:$C$130,3,0))</f>
        <v>4 VARAN - Valenz Lukáš</v>
      </c>
      <c r="F6" s="282" t="str">
        <f ca="1">IF(TYPE(VLOOKUP(D6,[1]Centrum!$A$3:$C$130,3,0))&gt;3," - ",VLOOKUP(D6,[1]Centrum!$A$3:$C$130,3,0))</f>
        <v>27 PC Mimo Done - Mikloš David</v>
      </c>
      <c r="G6" s="448">
        <f>IF(ROW()-2&gt;[1]Start.listina!$O$7,"",ROW()-2)</f>
        <v>4</v>
      </c>
      <c r="H6" s="278">
        <v>9</v>
      </c>
      <c r="I6" s="280">
        <v>6</v>
      </c>
      <c r="K6" s="281">
        <f t="shared" ca="1" si="0"/>
        <v>27</v>
      </c>
      <c r="L6" s="281">
        <f t="shared" ca="1" si="1"/>
        <v>4</v>
      </c>
      <c r="M6" s="281">
        <f t="shared" ca="1" si="2"/>
        <v>1</v>
      </c>
      <c r="N6" s="281">
        <f t="shared" ca="1" si="6"/>
        <v>3</v>
      </c>
      <c r="O6" s="281">
        <f t="shared" ca="1" si="3"/>
        <v>27</v>
      </c>
      <c r="P6" s="281">
        <f t="shared" ca="1" si="4"/>
        <v>0</v>
      </c>
      <c r="Q6" s="288">
        <f t="shared" ca="1" si="5"/>
        <v>-3</v>
      </c>
    </row>
    <row r="7" spans="3:35" ht="22.5">
      <c r="C7" s="284">
        <f ca="1">IF(ROW()-2&gt;[1]Start.listina!$N$7,"",INDIRECT(ADDRESS(ROW(),$D$2,1,1,"Centrum")))</f>
        <v>5</v>
      </c>
      <c r="D7" s="284">
        <f ca="1">IF(ROW()-2&gt;[1]Start.listina!$O$7,"",INDIRECT(ADDRESS(ROW()+[1]Start.listina!$N$7,$D$2,1,1,"Centrum")))</f>
        <v>28</v>
      </c>
      <c r="E7" s="282" t="str">
        <f ca="1">IF(TYPE(VLOOKUP(C7,[1]Centrum!$A$3:$C$130,3,0))&gt;3," - ",VLOOKUP(C7,[1]Centrum!$A$3:$C$130,3,0))</f>
        <v>5 PC Kolová - Kauca Jindřich</v>
      </c>
      <c r="F7" s="282" t="str">
        <f ca="1">IF(TYPE(VLOOKUP(D7,[1]Centrum!$A$3:$C$130,3,0))&gt;3," - ",VLOOKUP(D7,[1]Centrum!$A$3:$C$130,3,0))</f>
        <v>28 PC Egrensis - Syrovátka Zbyněk</v>
      </c>
      <c r="G7" s="448">
        <f>IF(ROW()-2&gt;[1]Start.listina!$O$7,"",ROW()-2)</f>
        <v>5</v>
      </c>
      <c r="H7" s="278">
        <v>13</v>
      </c>
      <c r="I7" s="280">
        <v>3</v>
      </c>
      <c r="K7" s="281">
        <f t="shared" ca="1" si="0"/>
        <v>28</v>
      </c>
      <c r="L7" s="281">
        <f t="shared" ca="1" si="1"/>
        <v>5</v>
      </c>
      <c r="M7" s="281">
        <f t="shared" ca="1" si="2"/>
        <v>1</v>
      </c>
      <c r="N7" s="281">
        <f t="shared" ca="1" si="6"/>
        <v>10</v>
      </c>
      <c r="O7" s="281">
        <f t="shared" ca="1" si="3"/>
        <v>28</v>
      </c>
      <c r="P7" s="281">
        <f t="shared" ca="1" si="4"/>
        <v>0</v>
      </c>
      <c r="Q7" s="288">
        <f t="shared" ca="1" si="5"/>
        <v>-10</v>
      </c>
    </row>
    <row r="8" spans="3:35" ht="22.5">
      <c r="C8" s="284">
        <f ca="1">IF(ROW()-2&gt;[1]Start.listina!$N$7,"",INDIRECT(ADDRESS(ROW(),$D$2,1,1,"Centrum")))</f>
        <v>6</v>
      </c>
      <c r="D8" s="284">
        <f ca="1">IF(ROW()-2&gt;[1]Start.listina!$O$7,"",INDIRECT(ADDRESS(ROW()+[1]Start.listina!$N$7,$D$2,1,1,"Centrum")))</f>
        <v>29</v>
      </c>
      <c r="E8" s="282" t="str">
        <f ca="1">IF(TYPE(VLOOKUP(C8,[1]Centrum!$A$3:$C$130,3,0))&gt;3," - ",VLOOKUP(C8,[1]Centrum!$A$3:$C$130,3,0))</f>
        <v>6 PLUK Jablonec - Lukáš Petr</v>
      </c>
      <c r="F8" s="282" t="str">
        <f ca="1">IF(TYPE(VLOOKUP(D8,[1]Centrum!$A$3:$C$130,3,0))&gt;3," - ",VLOOKUP(D8,[1]Centrum!$A$3:$C$130,3,0))</f>
        <v>29 PPA POZORKA - Janík Miroslav</v>
      </c>
      <c r="G8" s="448">
        <f>IF(ROW()-2&gt;[1]Start.listina!$O$7,"",ROW()-2)</f>
        <v>6</v>
      </c>
      <c r="H8" s="278">
        <v>12</v>
      </c>
      <c r="I8" s="280">
        <v>7</v>
      </c>
      <c r="K8" s="281">
        <f t="shared" ca="1" si="0"/>
        <v>29</v>
      </c>
      <c r="L8" s="281">
        <f t="shared" ca="1" si="1"/>
        <v>6</v>
      </c>
      <c r="M8" s="281">
        <f t="shared" ca="1" si="2"/>
        <v>1</v>
      </c>
      <c r="N8" s="281">
        <f t="shared" ca="1" si="6"/>
        <v>5</v>
      </c>
      <c r="O8" s="281">
        <f t="shared" ca="1" si="3"/>
        <v>29</v>
      </c>
      <c r="P8" s="281">
        <f t="shared" ca="1" si="4"/>
        <v>0</v>
      </c>
      <c r="Q8" s="288">
        <f t="shared" ca="1" si="5"/>
        <v>-5</v>
      </c>
    </row>
    <row r="9" spans="3:35" ht="22.5">
      <c r="C9" s="284">
        <f ca="1">IF(ROW()-2&gt;[1]Start.listina!$N$7,"",INDIRECT(ADDRESS(ROW(),$D$2,1,1,"Centrum")))</f>
        <v>7</v>
      </c>
      <c r="D9" s="284">
        <f ca="1">IF(ROW()-2&gt;[1]Start.listina!$O$7,"",INDIRECT(ADDRESS(ROW()+[1]Start.listina!$N$7,$D$2,1,1,"Centrum")))</f>
        <v>30</v>
      </c>
      <c r="E9" s="282" t="str">
        <f ca="1">IF(TYPE(VLOOKUP(C9,[1]Centrum!$A$3:$C$130,3,0))&gt;3," - ",VLOOKUP(C9,[1]Centrum!$A$3:$C$130,3,0))</f>
        <v>7 PLUK Jablonec - Lukášová Jana</v>
      </c>
      <c r="F9" s="282" t="str">
        <f ca="1">IF(TYPE(VLOOKUP(D9,[1]Centrum!$A$3:$C$130,3,0))&gt;3," - ",VLOOKUP(D9,[1]Centrum!$A$3:$C$130,3,0))</f>
        <v>30 1. KPK Vrchlabí - Brázda Vladimír</v>
      </c>
      <c r="G9" s="448">
        <f>IF(ROW()-2&gt;[1]Start.listina!$O$7,"",ROW()-2)</f>
        <v>7</v>
      </c>
      <c r="H9" s="278">
        <v>9</v>
      </c>
      <c r="I9" s="280">
        <v>10</v>
      </c>
      <c r="K9" s="281">
        <f t="shared" ca="1" si="0"/>
        <v>30</v>
      </c>
      <c r="L9" s="281">
        <f t="shared" ca="1" si="1"/>
        <v>7</v>
      </c>
      <c r="M9" s="281">
        <f t="shared" ca="1" si="2"/>
        <v>0</v>
      </c>
      <c r="N9" s="281">
        <f t="shared" ca="1" si="6"/>
        <v>-1</v>
      </c>
      <c r="O9" s="281">
        <f t="shared" ca="1" si="3"/>
        <v>30</v>
      </c>
      <c r="P9" s="281">
        <f t="shared" ca="1" si="4"/>
        <v>1</v>
      </c>
      <c r="Q9" s="288">
        <f t="shared" ca="1" si="5"/>
        <v>1</v>
      </c>
    </row>
    <row r="10" spans="3:35" ht="22.5">
      <c r="C10" s="284">
        <f ca="1">IF(ROW()-2&gt;[1]Start.listina!$N$7,"",INDIRECT(ADDRESS(ROW(),$D$2,1,1,"Centrum")))</f>
        <v>8</v>
      </c>
      <c r="D10" s="284">
        <f ca="1">IF(ROW()-2&gt;[1]Start.listina!$O$7,"",INDIRECT(ADDRESS(ROW()+[1]Start.listina!$N$7,$D$2,1,1,"Centrum")))</f>
        <v>31</v>
      </c>
      <c r="E10" s="282" t="str">
        <f ca="1">IF(TYPE(VLOOKUP(C10,[1]Centrum!$A$3:$C$130,3,0))&gt;3," - ",VLOOKUP(C10,[1]Centrum!$A$3:$C$130,3,0))</f>
        <v>8 SK Sahara Vědomice - Demčíková Jiřina</v>
      </c>
      <c r="F10" s="282" t="str">
        <f ca="1">IF(TYPE(VLOOKUP(D10,[1]Centrum!$A$3:$C$130,3,0))&gt;3," - ",VLOOKUP(D10,[1]Centrum!$A$3:$C$130,3,0))</f>
        <v>31 PC Egrensis - Říha Filip</v>
      </c>
      <c r="G10" s="448">
        <f>IF(ROW()-2&gt;[1]Start.listina!$O$7,"",ROW()-2)</f>
        <v>8</v>
      </c>
      <c r="H10" s="278">
        <v>10</v>
      </c>
      <c r="I10" s="280">
        <v>13</v>
      </c>
      <c r="K10" s="281">
        <f t="shared" ca="1" si="0"/>
        <v>31</v>
      </c>
      <c r="L10" s="281">
        <f t="shared" ca="1" si="1"/>
        <v>8</v>
      </c>
      <c r="M10" s="281">
        <f t="shared" ca="1" si="2"/>
        <v>0</v>
      </c>
      <c r="N10" s="281">
        <f t="shared" ca="1" si="6"/>
        <v>-3</v>
      </c>
      <c r="O10" s="281">
        <f t="shared" ca="1" si="3"/>
        <v>31</v>
      </c>
      <c r="P10" s="281">
        <f t="shared" ca="1" si="4"/>
        <v>1</v>
      </c>
      <c r="Q10" s="288">
        <f t="shared" ca="1" si="5"/>
        <v>3</v>
      </c>
    </row>
    <row r="11" spans="3:35" ht="22.5">
      <c r="C11" s="284">
        <f ca="1">IF(ROW()-2&gt;[1]Start.listina!$N$7,"",INDIRECT(ADDRESS(ROW(),$D$2,1,1,"Centrum")))</f>
        <v>9</v>
      </c>
      <c r="D11" s="284">
        <f ca="1">IF(ROW()-2&gt;[1]Start.listina!$O$7,"",INDIRECT(ADDRESS(ROW()+[1]Start.listina!$N$7,$D$2,1,1,"Centrum")))</f>
        <v>32</v>
      </c>
      <c r="E11" s="282" t="str">
        <f ca="1">IF(TYPE(VLOOKUP(C11,[1]Centrum!$A$3:$C$130,3,0))&gt;3," - ",VLOOKUP(C11,[1]Centrum!$A$3:$C$130,3,0))</f>
        <v>9 Club Rodamiento - Dlouhá Ivana</v>
      </c>
      <c r="F11" s="282" t="str">
        <f ca="1">IF(TYPE(VLOOKUP(D11,[1]Centrum!$A$3:$C$130,3,0))&gt;3," - ",VLOOKUP(D11,[1]Centrum!$A$3:$C$130,3,0))</f>
        <v>32 Petank Club Praha - Maňák Jan</v>
      </c>
      <c r="G11" s="448">
        <f>IF(ROW()-2&gt;[1]Start.listina!$O$7,"",ROW()-2)</f>
        <v>9</v>
      </c>
      <c r="H11" s="278">
        <v>13</v>
      </c>
      <c r="I11" s="280">
        <v>6</v>
      </c>
      <c r="K11" s="281">
        <f t="shared" ca="1" si="0"/>
        <v>32</v>
      </c>
      <c r="L11" s="281">
        <f t="shared" ca="1" si="1"/>
        <v>9</v>
      </c>
      <c r="M11" s="281">
        <f t="shared" ca="1" si="2"/>
        <v>1</v>
      </c>
      <c r="N11" s="281">
        <f t="shared" ca="1" si="6"/>
        <v>7</v>
      </c>
      <c r="O11" s="281">
        <f t="shared" ca="1" si="3"/>
        <v>32</v>
      </c>
      <c r="P11" s="281">
        <f t="shared" ca="1" si="4"/>
        <v>0</v>
      </c>
      <c r="Q11" s="288">
        <f t="shared" ca="1" si="5"/>
        <v>-7</v>
      </c>
    </row>
    <row r="12" spans="3:35" ht="22.5">
      <c r="C12" s="284">
        <f ca="1">IF(ROW()-2&gt;[1]Start.listina!$N$7,"",INDIRECT(ADDRESS(ROW(),$D$2,1,1,"Centrum")))</f>
        <v>10</v>
      </c>
      <c r="D12" s="284">
        <f ca="1">IF(ROW()-2&gt;[1]Start.listina!$O$7,"",INDIRECT(ADDRESS(ROW()+[1]Start.listina!$N$7,$D$2,1,1,"Centrum")))</f>
        <v>33</v>
      </c>
      <c r="E12" s="282" t="str">
        <f ca="1">IF(TYPE(VLOOKUP(C12,[1]Centrum!$A$3:$C$130,3,0))&gt;3," - ",VLOOKUP(C12,[1]Centrum!$A$3:$C$130,3,0))</f>
        <v>10 SK Pétanque Řepy - Pastorek Jaroslav</v>
      </c>
      <c r="F12" s="282" t="str">
        <f ca="1">IF(TYPE(VLOOKUP(D12,[1]Centrum!$A$3:$C$130,3,0))&gt;3," - ",VLOOKUP(D12,[1]Centrum!$A$3:$C$130,3,0))</f>
        <v>33 PC Egrensis - Jurč Pavel</v>
      </c>
      <c r="G12" s="448">
        <f>IF(ROW()-2&gt;[1]Start.listina!$O$7,"",ROW()-2)</f>
        <v>10</v>
      </c>
      <c r="H12" s="278">
        <v>11</v>
      </c>
      <c r="I12" s="280">
        <v>10</v>
      </c>
      <c r="K12" s="281">
        <f t="shared" ca="1" si="0"/>
        <v>33</v>
      </c>
      <c r="L12" s="281">
        <f t="shared" ca="1" si="1"/>
        <v>10</v>
      </c>
      <c r="M12" s="281">
        <f t="shared" ca="1" si="2"/>
        <v>1</v>
      </c>
      <c r="N12" s="281">
        <f t="shared" ca="1" si="6"/>
        <v>1</v>
      </c>
      <c r="O12" s="281">
        <f t="shared" ca="1" si="3"/>
        <v>33</v>
      </c>
      <c r="P12" s="281">
        <f t="shared" ca="1" si="4"/>
        <v>0</v>
      </c>
      <c r="Q12" s="288">
        <f t="shared" ca="1" si="5"/>
        <v>-1</v>
      </c>
    </row>
    <row r="13" spans="3:35" ht="22.5">
      <c r="C13" s="284">
        <f ca="1">IF(ROW()-2&gt;[1]Start.listina!$N$7,"",INDIRECT(ADDRESS(ROW(),$D$2,1,1,"Centrum")))</f>
        <v>11</v>
      </c>
      <c r="D13" s="284">
        <f ca="1">IF(ROW()-2&gt;[1]Start.listina!$O$7,"",INDIRECT(ADDRESS(ROW()+[1]Start.listina!$N$7,$D$2,1,1,"Centrum")))</f>
        <v>34</v>
      </c>
      <c r="E13" s="282" t="str">
        <f ca="1">IF(TYPE(VLOOKUP(C13,[1]Centrum!$A$3:$C$130,3,0))&gt;3," - ",VLOOKUP(C13,[1]Centrum!$A$3:$C$130,3,0))</f>
        <v>11 Petank Club Praha - Froněk Jiří ml.</v>
      </c>
      <c r="F13" s="282" t="str">
        <f ca="1">IF(TYPE(VLOOKUP(D13,[1]Centrum!$A$3:$C$130,3,0))&gt;3," - ",VLOOKUP(D13,[1]Centrum!$A$3:$C$130,3,0))</f>
        <v>34 JAPKO - Stejskal Václav</v>
      </c>
      <c r="G13" s="448">
        <f>IF(ROW()-2&gt;[1]Start.listina!$O$7,"",ROW()-2)</f>
        <v>11</v>
      </c>
      <c r="H13" s="278">
        <v>3</v>
      </c>
      <c r="I13" s="280">
        <v>13</v>
      </c>
      <c r="K13" s="281">
        <f t="shared" ca="1" si="0"/>
        <v>34</v>
      </c>
      <c r="L13" s="281">
        <f t="shared" ca="1" si="1"/>
        <v>11</v>
      </c>
      <c r="M13" s="281">
        <f t="shared" ca="1" si="2"/>
        <v>0</v>
      </c>
      <c r="N13" s="281">
        <f t="shared" ca="1" si="6"/>
        <v>-10</v>
      </c>
      <c r="O13" s="281">
        <f t="shared" ca="1" si="3"/>
        <v>34</v>
      </c>
      <c r="P13" s="281">
        <f t="shared" ca="1" si="4"/>
        <v>1</v>
      </c>
      <c r="Q13" s="288">
        <f t="shared" ca="1" si="5"/>
        <v>10</v>
      </c>
    </row>
    <row r="14" spans="3:35" ht="22.5">
      <c r="C14" s="284">
        <f ca="1">IF(ROW()-2&gt;[1]Start.listina!$N$7,"",INDIRECT(ADDRESS(ROW(),$D$2,1,1,"Centrum")))</f>
        <v>12</v>
      </c>
      <c r="D14" s="284">
        <f ca="1">IF(ROW()-2&gt;[1]Start.listina!$O$7,"",INDIRECT(ADDRESS(ROW()+[1]Start.listina!$N$7,$D$2,1,1,"Centrum")))</f>
        <v>35</v>
      </c>
      <c r="E14" s="282" t="str">
        <f ca="1">IF(TYPE(VLOOKUP(C14,[1]Centrum!$A$3:$C$130,3,0))&gt;3," - ",VLOOKUP(C14,[1]Centrum!$A$3:$C$130,3,0))</f>
        <v>12 UBU Únětice - Tomášková Dana</v>
      </c>
      <c r="F14" s="282" t="str">
        <f ca="1">IF(TYPE(VLOOKUP(D14,[1]Centrum!$A$3:$C$130,3,0))&gt;3," - ",VLOOKUP(D14,[1]Centrum!$A$3:$C$130,3,0))</f>
        <v>35 PC Egrensis - Hošek Vladislav</v>
      </c>
      <c r="G14" s="448">
        <f>IF(ROW()-2&gt;[1]Start.listina!$O$7,"",ROW()-2)</f>
        <v>12</v>
      </c>
      <c r="H14" s="278">
        <v>13</v>
      </c>
      <c r="I14" s="280">
        <v>6</v>
      </c>
      <c r="K14" s="281">
        <f t="shared" ca="1" si="0"/>
        <v>35</v>
      </c>
      <c r="L14" s="281">
        <f t="shared" ca="1" si="1"/>
        <v>12</v>
      </c>
      <c r="M14" s="281">
        <f t="shared" ca="1" si="2"/>
        <v>1</v>
      </c>
      <c r="N14" s="281">
        <f t="shared" ca="1" si="6"/>
        <v>7</v>
      </c>
      <c r="O14" s="281">
        <f t="shared" ca="1" si="3"/>
        <v>35</v>
      </c>
      <c r="P14" s="281">
        <f t="shared" ca="1" si="4"/>
        <v>0</v>
      </c>
      <c r="Q14" s="288">
        <f t="shared" ca="1" si="5"/>
        <v>-7</v>
      </c>
    </row>
    <row r="15" spans="3:35" ht="22.5">
      <c r="C15" s="284">
        <f ca="1">IF(ROW()-2&gt;[1]Start.listina!$N$7,"",INDIRECT(ADDRESS(ROW(),$D$2,1,1,"Centrum")))</f>
        <v>13</v>
      </c>
      <c r="D15" s="284">
        <f ca="1">IF(ROW()-2&gt;[1]Start.listina!$O$7,"",INDIRECT(ADDRESS(ROW()+[1]Start.listina!$N$7,$D$2,1,1,"Centrum")))</f>
        <v>36</v>
      </c>
      <c r="E15" s="282" t="str">
        <f ca="1">IF(TYPE(VLOOKUP(C15,[1]Centrum!$A$3:$C$130,3,0))&gt;3," - ",VLOOKUP(C15,[1]Centrum!$A$3:$C$130,3,0))</f>
        <v>13 PC Sokol Lipník - Froňková Blanka</v>
      </c>
      <c r="F15" s="282" t="str">
        <f ca="1">IF(TYPE(VLOOKUP(D15,[1]Centrum!$A$3:$C$130,3,0))&gt;3," - ",VLOOKUP(D15,[1]Centrum!$A$3:$C$130,3,0))</f>
        <v>36 PC Mimo Done - Zikmunda Martin</v>
      </c>
      <c r="G15" s="448">
        <f>IF(ROW()-2&gt;[1]Start.listina!$O$7,"",ROW()-2)</f>
        <v>13</v>
      </c>
      <c r="H15" s="278">
        <v>12</v>
      </c>
      <c r="I15" s="280">
        <v>7</v>
      </c>
      <c r="K15" s="281">
        <f t="shared" ca="1" si="0"/>
        <v>36</v>
      </c>
      <c r="L15" s="281">
        <f t="shared" ca="1" si="1"/>
        <v>13</v>
      </c>
      <c r="M15" s="281">
        <f t="shared" ca="1" si="2"/>
        <v>1</v>
      </c>
      <c r="N15" s="281">
        <f t="shared" ca="1" si="6"/>
        <v>5</v>
      </c>
      <c r="O15" s="281">
        <f t="shared" ca="1" si="3"/>
        <v>36</v>
      </c>
      <c r="P15" s="281">
        <f t="shared" ca="1" si="4"/>
        <v>0</v>
      </c>
      <c r="Q15" s="288">
        <f t="shared" ca="1" si="5"/>
        <v>-5</v>
      </c>
    </row>
    <row r="16" spans="3:35" ht="22.5">
      <c r="C16" s="284">
        <f ca="1">IF(ROW()-2&gt;[1]Start.listina!$N$7,"",INDIRECT(ADDRESS(ROW(),$D$2,1,1,"Centrum")))</f>
        <v>14</v>
      </c>
      <c r="D16" s="284">
        <f ca="1">IF(ROW()-2&gt;[1]Start.listina!$O$7,"",INDIRECT(ADDRESS(ROW()+[1]Start.listina!$N$7,$D$2,1,1,"Centrum")))</f>
        <v>37</v>
      </c>
      <c r="E16" s="282" t="str">
        <f ca="1">IF(TYPE(VLOOKUP(C16,[1]Centrum!$A$3:$C$130,3,0))&gt;3," - ",VLOOKUP(C16,[1]Centrum!$A$3:$C$130,3,0))</f>
        <v>14 SKP Kulová osma - Krejčín Leoš</v>
      </c>
      <c r="F16" s="282" t="str">
        <f ca="1">IF(TYPE(VLOOKUP(D16,[1]Centrum!$A$3:$C$130,3,0))&gt;3," - ",VLOOKUP(D16,[1]Centrum!$A$3:$C$130,3,0))</f>
        <v>37 SK Pétanque Řepy - Christov Christo</v>
      </c>
      <c r="G16" s="448">
        <f>IF(ROW()-2&gt;[1]Start.listina!$O$7,"",ROW()-2)</f>
        <v>14</v>
      </c>
      <c r="H16" s="278">
        <v>13</v>
      </c>
      <c r="I16" s="280">
        <v>4</v>
      </c>
      <c r="K16" s="281">
        <f t="shared" ca="1" si="0"/>
        <v>37</v>
      </c>
      <c r="L16" s="281">
        <f t="shared" ca="1" si="1"/>
        <v>14</v>
      </c>
      <c r="M16" s="281">
        <f t="shared" ca="1" si="2"/>
        <v>1</v>
      </c>
      <c r="N16" s="281">
        <f t="shared" ca="1" si="6"/>
        <v>9</v>
      </c>
      <c r="O16" s="281">
        <f t="shared" ca="1" si="3"/>
        <v>37</v>
      </c>
      <c r="P16" s="281">
        <f t="shared" ca="1" si="4"/>
        <v>0</v>
      </c>
      <c r="Q16" s="288">
        <f t="shared" ca="1" si="5"/>
        <v>-9</v>
      </c>
    </row>
    <row r="17" spans="3:17" ht="22.5">
      <c r="C17" s="284">
        <f ca="1">IF(ROW()-2&gt;[1]Start.listina!$N$7,"",INDIRECT(ADDRESS(ROW(),$D$2,1,1,"Centrum")))</f>
        <v>15</v>
      </c>
      <c r="D17" s="284">
        <f ca="1">IF(ROW()-2&gt;[1]Start.listina!$O$7,"",INDIRECT(ADDRESS(ROW()+[1]Start.listina!$N$7,$D$2,1,1,"Centrum")))</f>
        <v>38</v>
      </c>
      <c r="E17" s="282" t="str">
        <f ca="1">IF(TYPE(VLOOKUP(C17,[1]Centrum!$A$3:$C$130,3,0))&gt;3," - ",VLOOKUP(C17,[1]Centrum!$A$3:$C$130,3,0))</f>
        <v>15 SK Sahara Vědomice - Kulhánek Milan</v>
      </c>
      <c r="F17" s="282" t="str">
        <f ca="1">IF(TYPE(VLOOKUP(D17,[1]Centrum!$A$3:$C$130,3,0))&gt;3," - ",VLOOKUP(D17,[1]Centrum!$A$3:$C$130,3,0))</f>
        <v>38 PK Osika Plzeň - Mráz Václav</v>
      </c>
      <c r="G17" s="448">
        <f>IF(ROW()-2&gt;[1]Start.listina!$O$7,"",ROW()-2)</f>
        <v>15</v>
      </c>
      <c r="H17" s="278">
        <v>7</v>
      </c>
      <c r="I17" s="280">
        <v>13</v>
      </c>
      <c r="K17" s="281">
        <f t="shared" ca="1" si="0"/>
        <v>38</v>
      </c>
      <c r="L17" s="281">
        <f t="shared" ca="1" si="1"/>
        <v>15</v>
      </c>
      <c r="M17" s="281">
        <f t="shared" ca="1" si="2"/>
        <v>0</v>
      </c>
      <c r="N17" s="281">
        <f t="shared" ca="1" si="6"/>
        <v>-6</v>
      </c>
      <c r="O17" s="281">
        <f t="shared" ca="1" si="3"/>
        <v>38</v>
      </c>
      <c r="P17" s="281">
        <f t="shared" ca="1" si="4"/>
        <v>1</v>
      </c>
      <c r="Q17" s="288">
        <f t="shared" ca="1" si="5"/>
        <v>6</v>
      </c>
    </row>
    <row r="18" spans="3:17" ht="22.5">
      <c r="C18" s="284">
        <f ca="1">IF(ROW()-2&gt;[1]Start.listina!$N$7,"",INDIRECT(ADDRESS(ROW(),$D$2,1,1,"Centrum")))</f>
        <v>16</v>
      </c>
      <c r="D18" s="284">
        <f ca="1">IF(ROW()-2&gt;[1]Start.listina!$O$7,"",INDIRECT(ADDRESS(ROW()+[1]Start.listina!$N$7,$D$2,1,1,"Centrum")))</f>
        <v>39</v>
      </c>
      <c r="E18" s="282" t="str">
        <f ca="1">IF(TYPE(VLOOKUP(C18,[1]Centrum!$A$3:$C$130,3,0))&gt;3," - ",VLOOKUP(C18,[1]Centrum!$A$3:$C$130,3,0))</f>
        <v>16 Sokol Kostomlaty - Vlach Jaromír</v>
      </c>
      <c r="F18" s="282" t="str">
        <f ca="1">IF(TYPE(VLOOKUP(D18,[1]Centrum!$A$3:$C$130,3,0))&gt;3," - ",VLOOKUP(D18,[1]Centrum!$A$3:$C$130,3,0))</f>
        <v>39 PC Mimo Done - Zikmunda Matěj</v>
      </c>
      <c r="G18" s="448">
        <f>IF(ROW()-2&gt;[1]Start.listina!$O$7,"",ROW()-2)</f>
        <v>16</v>
      </c>
      <c r="H18" s="278">
        <v>6</v>
      </c>
      <c r="I18" s="280">
        <v>10</v>
      </c>
      <c r="K18" s="281">
        <f t="shared" ca="1" si="0"/>
        <v>39</v>
      </c>
      <c r="L18" s="281">
        <f t="shared" ca="1" si="1"/>
        <v>16</v>
      </c>
      <c r="M18" s="281">
        <f t="shared" ca="1" si="2"/>
        <v>0</v>
      </c>
      <c r="N18" s="281">
        <f t="shared" ca="1" si="6"/>
        <v>-4</v>
      </c>
      <c r="O18" s="281">
        <f t="shared" ca="1" si="3"/>
        <v>39</v>
      </c>
      <c r="P18" s="281">
        <f t="shared" ca="1" si="4"/>
        <v>1</v>
      </c>
      <c r="Q18" s="288">
        <f t="shared" ca="1" si="5"/>
        <v>4</v>
      </c>
    </row>
    <row r="19" spans="3:17" ht="22.5">
      <c r="C19" s="284">
        <f ca="1">IF(ROW()-2&gt;[1]Start.listina!$N$7,"",INDIRECT(ADDRESS(ROW(),$D$2,1,1,"Centrum")))</f>
        <v>17</v>
      </c>
      <c r="D19" s="284">
        <f ca="1">IF(ROW()-2&gt;[1]Start.listina!$O$7,"",INDIRECT(ADDRESS(ROW()+[1]Start.listina!$N$7,$D$2,1,1,"Centrum")))</f>
        <v>40</v>
      </c>
      <c r="E19" s="282" t="str">
        <f ca="1">IF(TYPE(VLOOKUP(C19,[1]Centrum!$A$3:$C$130,3,0))&gt;3," - ",VLOOKUP(C19,[1]Centrum!$A$3:$C$130,3,0))</f>
        <v>17 SK Pétanque Řepy - Hladík Jaroslav</v>
      </c>
      <c r="F19" s="282" t="str">
        <f ca="1">IF(TYPE(VLOOKUP(D19,[1]Centrum!$A$3:$C$130,3,0))&gt;3," - ",VLOOKUP(D19,[1]Centrum!$A$3:$C$130,3,0))</f>
        <v>40 UBU Únětice - Kolaříková Josefína</v>
      </c>
      <c r="G19" s="448">
        <f>IF(ROW()-2&gt;[1]Start.listina!$O$7,"",ROW()-2)</f>
        <v>17</v>
      </c>
      <c r="H19" s="278">
        <v>13</v>
      </c>
      <c r="I19" s="280">
        <v>5</v>
      </c>
      <c r="K19" s="281">
        <f t="shared" ca="1" si="0"/>
        <v>40</v>
      </c>
      <c r="L19" s="281">
        <f t="shared" ca="1" si="1"/>
        <v>17</v>
      </c>
      <c r="M19" s="281">
        <f t="shared" ca="1" si="2"/>
        <v>1</v>
      </c>
      <c r="N19" s="281">
        <f t="shared" ca="1" si="6"/>
        <v>8</v>
      </c>
      <c r="O19" s="281">
        <f t="shared" ca="1" si="3"/>
        <v>40</v>
      </c>
      <c r="P19" s="281">
        <f t="shared" ca="1" si="4"/>
        <v>0</v>
      </c>
      <c r="Q19" s="288">
        <f t="shared" ca="1" si="5"/>
        <v>-8</v>
      </c>
    </row>
    <row r="20" spans="3:17" ht="22.5">
      <c r="C20" s="284">
        <f ca="1">IF(ROW()-2&gt;[1]Start.listina!$N$7,"",INDIRECT(ADDRESS(ROW(),$D$2,1,1,"Centrum")))</f>
        <v>18</v>
      </c>
      <c r="D20" s="284">
        <f ca="1">IF(ROW()-2&gt;[1]Start.listina!$O$7,"",INDIRECT(ADDRESS(ROW()+[1]Start.listina!$N$7,$D$2,1,1,"Centrum")))</f>
        <v>41</v>
      </c>
      <c r="E20" s="282" t="str">
        <f ca="1">IF(TYPE(VLOOKUP(C20,[1]Centrum!$A$3:$C$130,3,0))&gt;3," - ",VLOOKUP(C20,[1]Centrum!$A$3:$C$130,3,0))</f>
        <v>18 UBU Únětice - Bayer Milan</v>
      </c>
      <c r="F20" s="282" t="str">
        <f ca="1">IF(TYPE(VLOOKUP(D20,[1]Centrum!$A$3:$C$130,3,0))&gt;3," - ",VLOOKUP(D20,[1]Centrum!$A$3:$C$130,3,0))</f>
        <v>41 PKT Velký Šanc - Semrád Oldřich</v>
      </c>
      <c r="G20" s="448">
        <f>IF(ROW()-2&gt;[1]Start.listina!$O$7,"",ROW()-2)</f>
        <v>18</v>
      </c>
      <c r="H20" s="278">
        <v>11</v>
      </c>
      <c r="I20" s="280">
        <v>12</v>
      </c>
      <c r="K20" s="281">
        <f t="shared" ca="1" si="0"/>
        <v>41</v>
      </c>
      <c r="L20" s="281">
        <f t="shared" ca="1" si="1"/>
        <v>18</v>
      </c>
      <c r="M20" s="281">
        <f t="shared" ca="1" si="2"/>
        <v>0</v>
      </c>
      <c r="N20" s="281">
        <f t="shared" ca="1" si="6"/>
        <v>-1</v>
      </c>
      <c r="O20" s="281">
        <f t="shared" ca="1" si="3"/>
        <v>41</v>
      </c>
      <c r="P20" s="281">
        <f t="shared" ca="1" si="4"/>
        <v>1</v>
      </c>
      <c r="Q20" s="288">
        <f t="shared" ca="1" si="5"/>
        <v>1</v>
      </c>
    </row>
    <row r="21" spans="3:17" ht="22.5">
      <c r="C21" s="284">
        <f ca="1">IF(ROW()-2&gt;[1]Start.listina!$N$7,"",INDIRECT(ADDRESS(ROW(),$D$2,1,1,"Centrum")))</f>
        <v>19</v>
      </c>
      <c r="D21" s="284">
        <f ca="1">IF(ROW()-2&gt;[1]Start.listina!$O$7,"",INDIRECT(ADDRESS(ROW()+[1]Start.listina!$N$7,$D$2,1,1,"Centrum")))</f>
        <v>42</v>
      </c>
      <c r="E21" s="282" t="str">
        <f ca="1">IF(TYPE(VLOOKUP(C21,[1]Centrum!$A$3:$C$130,3,0))&gt;3," - ",VLOOKUP(C21,[1]Centrum!$A$3:$C$130,3,0))</f>
        <v>19 PC Mimo Done - Radechovský Milan</v>
      </c>
      <c r="F21" s="282" t="str">
        <f ca="1">IF(TYPE(VLOOKUP(D21,[1]Centrum!$A$3:$C$130,3,0))&gt;3," - ",VLOOKUP(D21,[1]Centrum!$A$3:$C$130,3,0))</f>
        <v>42 Bowle 09 Klatovy - Hůrková Jindra</v>
      </c>
      <c r="G21" s="448">
        <f>IF(ROW()-2&gt;[1]Start.listina!$O$7,"",ROW()-2)</f>
        <v>19</v>
      </c>
      <c r="H21" s="278">
        <v>8</v>
      </c>
      <c r="I21" s="280">
        <v>13</v>
      </c>
      <c r="K21" s="281">
        <f t="shared" ca="1" si="0"/>
        <v>42</v>
      </c>
      <c r="L21" s="281">
        <f t="shared" ca="1" si="1"/>
        <v>19</v>
      </c>
      <c r="M21" s="281">
        <f t="shared" ca="1" si="2"/>
        <v>0</v>
      </c>
      <c r="N21" s="281">
        <f t="shared" ca="1" si="6"/>
        <v>-5</v>
      </c>
      <c r="O21" s="281">
        <f t="shared" ca="1" si="3"/>
        <v>42</v>
      </c>
      <c r="P21" s="281">
        <f t="shared" ca="1" si="4"/>
        <v>1</v>
      </c>
      <c r="Q21" s="288">
        <f t="shared" ca="1" si="5"/>
        <v>5</v>
      </c>
    </row>
    <row r="22" spans="3:17" ht="22.5">
      <c r="C22" s="284">
        <f ca="1">IF(ROW()-2&gt;[1]Start.listina!$N$7,"",INDIRECT(ADDRESS(ROW(),$D$2,1,1,"Centrum")))</f>
        <v>20</v>
      </c>
      <c r="D22" s="284">
        <f ca="1">IF(ROW()-2&gt;[1]Start.listina!$O$7,"",INDIRECT(ADDRESS(ROW()+[1]Start.listina!$N$7,$D$2,1,1,"Centrum")))</f>
        <v>43</v>
      </c>
      <c r="E22" s="282" t="str">
        <f ca="1">IF(TYPE(VLOOKUP(C22,[1]Centrum!$A$3:$C$130,3,0))&gt;3," - ",VLOOKUP(C22,[1]Centrum!$A$3:$C$130,3,0))</f>
        <v>20 VARAN - Valenzová Helena</v>
      </c>
      <c r="F22" s="282" t="str">
        <f ca="1">IF(TYPE(VLOOKUP(D22,[1]Centrum!$A$3:$C$130,3,0))&gt;3," - ",VLOOKUP(D22,[1]Centrum!$A$3:$C$130,3,0))</f>
        <v>43 CP VARY - Končel Petr</v>
      </c>
      <c r="G22" s="448">
        <f>IF(ROW()-2&gt;[1]Start.listina!$O$7,"",ROW()-2)</f>
        <v>20</v>
      </c>
      <c r="H22" s="278">
        <v>13</v>
      </c>
      <c r="I22" s="280">
        <v>9</v>
      </c>
      <c r="K22" s="281">
        <f t="shared" ca="1" si="0"/>
        <v>43</v>
      </c>
      <c r="L22" s="281">
        <f t="shared" ca="1" si="1"/>
        <v>20</v>
      </c>
      <c r="M22" s="281">
        <f t="shared" ca="1" si="2"/>
        <v>1</v>
      </c>
      <c r="N22" s="281">
        <f t="shared" ca="1" si="6"/>
        <v>4</v>
      </c>
      <c r="O22" s="281">
        <f t="shared" ca="1" si="3"/>
        <v>43</v>
      </c>
      <c r="P22" s="281">
        <f t="shared" ca="1" si="4"/>
        <v>0</v>
      </c>
      <c r="Q22" s="288">
        <f t="shared" ca="1" si="5"/>
        <v>-4</v>
      </c>
    </row>
    <row r="23" spans="3:17" ht="22.5">
      <c r="C23" s="284">
        <f ca="1">IF(ROW()-2&gt;[1]Start.listina!$N$7,"",INDIRECT(ADDRESS(ROW(),$D$2,1,1,"Centrum")))</f>
        <v>21</v>
      </c>
      <c r="D23" s="284">
        <f ca="1">IF(ROW()-2&gt;[1]Start.listina!$O$7,"",INDIRECT(ADDRESS(ROW()+[1]Start.listina!$N$7,$D$2,1,1,"Centrum")))</f>
        <v>44</v>
      </c>
      <c r="E23" s="282" t="str">
        <f ca="1">IF(TYPE(VLOOKUP(C23,[1]Centrum!$A$3:$C$130,3,0))&gt;3," - ",VLOOKUP(C23,[1]Centrum!$A$3:$C$130,3,0))</f>
        <v>21 PK Osika Plzeň - Jirkovský Tomáš</v>
      </c>
      <c r="F23" s="282" t="str">
        <f ca="1">IF(TYPE(VLOOKUP(D23,[1]Centrum!$A$3:$C$130,3,0))&gt;3," - ",VLOOKUP(D23,[1]Centrum!$A$3:$C$130,3,0))</f>
        <v>44 PC Kolová - Hokešová Marie</v>
      </c>
      <c r="G23" s="448">
        <f>IF(ROW()-2&gt;[1]Start.listina!$O$7,"",ROW()-2)</f>
        <v>21</v>
      </c>
      <c r="H23" s="278">
        <v>13</v>
      </c>
      <c r="I23" s="280">
        <v>4</v>
      </c>
      <c r="K23" s="281">
        <f t="shared" ca="1" si="0"/>
        <v>44</v>
      </c>
      <c r="L23" s="281">
        <f t="shared" ca="1" si="1"/>
        <v>21</v>
      </c>
      <c r="M23" s="281">
        <f t="shared" ca="1" si="2"/>
        <v>1</v>
      </c>
      <c r="N23" s="281">
        <f t="shared" ca="1" si="6"/>
        <v>9</v>
      </c>
      <c r="O23" s="281">
        <f t="shared" ca="1" si="3"/>
        <v>44</v>
      </c>
      <c r="P23" s="281">
        <f t="shared" ca="1" si="4"/>
        <v>0</v>
      </c>
      <c r="Q23" s="288">
        <f t="shared" ca="1" si="5"/>
        <v>-9</v>
      </c>
    </row>
    <row r="24" spans="3:17" ht="22.5">
      <c r="C24" s="284">
        <f ca="1">IF(ROW()-2&gt;[1]Start.listina!$N$7,"",INDIRECT(ADDRESS(ROW(),$D$2,1,1,"Centrum")))</f>
        <v>22</v>
      </c>
      <c r="D24" s="284">
        <f ca="1">IF(ROW()-2&gt;[1]Start.listina!$O$7,"",INDIRECT(ADDRESS(ROW()+[1]Start.listina!$N$7,$D$2,1,1,"Centrum")))</f>
        <v>45</v>
      </c>
      <c r="E24" s="282" t="str">
        <f ca="1">IF(TYPE(VLOOKUP(C24,[1]Centrum!$A$3:$C$130,3,0))&gt;3," - ",VLOOKUP(C24,[1]Centrum!$A$3:$C$130,3,0))</f>
        <v>22 Petank Club Praha - Kašparová Barbora</v>
      </c>
      <c r="F24" s="282" t="str">
        <f ca="1">IF(TYPE(VLOOKUP(D24,[1]Centrum!$A$3:$C$130,3,0))&gt;3," - ",VLOOKUP(D24,[1]Centrum!$A$3:$C$130,3,0))</f>
        <v>45 SK Pétanque Řepy - Křížek Evžen</v>
      </c>
      <c r="G24" s="448">
        <f>IF(ROW()-2&gt;[1]Start.listina!$O$7,"",ROW()-2)</f>
        <v>22</v>
      </c>
      <c r="H24" s="278">
        <v>9</v>
      </c>
      <c r="I24" s="280">
        <v>8</v>
      </c>
      <c r="K24" s="281">
        <f t="shared" ca="1" si="0"/>
        <v>45</v>
      </c>
      <c r="L24" s="281">
        <f t="shared" ca="1" si="1"/>
        <v>22</v>
      </c>
      <c r="M24" s="281">
        <f t="shared" ca="1" si="2"/>
        <v>1</v>
      </c>
      <c r="N24" s="281">
        <f t="shared" ca="1" si="6"/>
        <v>1</v>
      </c>
      <c r="O24" s="281">
        <f t="shared" ca="1" si="3"/>
        <v>45</v>
      </c>
      <c r="P24" s="281">
        <f t="shared" ca="1" si="4"/>
        <v>0</v>
      </c>
      <c r="Q24" s="288">
        <f t="shared" ca="1" si="5"/>
        <v>-1</v>
      </c>
    </row>
    <row r="25" spans="3:17" ht="22.5">
      <c r="C25" s="284">
        <f ca="1">IF(ROW()-2&gt;[1]Start.listina!$N$7,"",INDIRECT(ADDRESS(ROW(),$D$2,1,1,"Centrum")))</f>
        <v>23</v>
      </c>
      <c r="D25" s="284">
        <f ca="1">IF(ROW()-2&gt;[1]Start.listina!$O$7,"",INDIRECT(ADDRESS(ROW()+[1]Start.listina!$N$7,$D$2,1,1,"Centrum")))</f>
        <v>46</v>
      </c>
      <c r="E25" s="282" t="str">
        <f ca="1">IF(TYPE(VLOOKUP(C25,[1]Centrum!$A$3:$C$130,3,0))&gt;3," - ",VLOOKUP(C25,[1]Centrum!$A$3:$C$130,3,0))</f>
        <v>23 Bowle 09 Klatovy - Hůrka Jindřich</v>
      </c>
      <c r="F25" s="282" t="str">
        <f ca="1">IF(TYPE(VLOOKUP(D25,[1]Centrum!$A$3:$C$130,3,0))&gt;3," - ",VLOOKUP(D25,[1]Centrum!$A$3:$C$130,3,0))</f>
        <v>46 CP VARY - Zoubek Jindřich</v>
      </c>
      <c r="G25" s="448">
        <f>IF(ROW()-2&gt;[1]Start.listina!$O$7,"",ROW()-2)</f>
        <v>23</v>
      </c>
      <c r="H25" s="278">
        <v>13</v>
      </c>
      <c r="I25" s="280">
        <v>4</v>
      </c>
      <c r="K25" s="281">
        <f t="shared" ca="1" si="0"/>
        <v>46</v>
      </c>
      <c r="L25" s="281">
        <f t="shared" ca="1" si="1"/>
        <v>23</v>
      </c>
      <c r="M25" s="281">
        <f t="shared" ca="1" si="2"/>
        <v>1</v>
      </c>
      <c r="N25" s="281">
        <f t="shared" ca="1" si="6"/>
        <v>9</v>
      </c>
      <c r="O25" s="281">
        <f t="shared" ca="1" si="3"/>
        <v>46</v>
      </c>
      <c r="P25" s="281">
        <f t="shared" ca="1" si="4"/>
        <v>0</v>
      </c>
      <c r="Q25" s="288">
        <f t="shared" ca="1" si="5"/>
        <v>-9</v>
      </c>
    </row>
    <row r="26" spans="3:17" ht="22.5">
      <c r="C26" s="284" t="str">
        <f ca="1">IF(ROW()-2&gt;[1]Start.listina!$N$7,"",INDIRECT(ADDRESS(ROW(),$D$2,1,1,"Centrum")))</f>
        <v/>
      </c>
      <c r="D26" s="284" t="str">
        <f ca="1">IF(ROW()-2&gt;[1]Start.listina!$O$7,"",INDIRECT(ADDRESS(ROW()+[1]Start.listina!$N$7,$D$2,1,1,"Centrum")))</f>
        <v/>
      </c>
      <c r="E26" s="282" t="str">
        <f ca="1">IF(TYPE(VLOOKUP(C26,[1]Centrum!$A$3:$C$130,3,0))&gt;3," - ",VLOOKUP(C26,[1]Centrum!$A$3:$C$130,3,0))</f>
        <v xml:space="preserve"> - </v>
      </c>
      <c r="F26" s="282" t="str">
        <f ca="1">IF(TYPE(VLOOKUP(D26,[1]Centrum!$A$3:$C$130,3,0))&gt;3," - ",VLOOKUP(D26,[1]Centrum!$A$3:$C$130,3,0))</f>
        <v xml:space="preserve"> - </v>
      </c>
      <c r="G26" s="448" t="str">
        <f>IF(ROW()-2&gt;[1]Start.listina!$O$7,"",ROW()-2)</f>
        <v/>
      </c>
      <c r="H26" s="278"/>
      <c r="I26" s="280"/>
      <c r="K26" s="281" t="str">
        <f t="shared" ca="1" si="0"/>
        <v/>
      </c>
      <c r="L26" s="281" t="str">
        <f t="shared" ca="1" si="1"/>
        <v/>
      </c>
      <c r="M26" s="281">
        <f t="shared" ca="1" si="2"/>
        <v>0</v>
      </c>
      <c r="N26" s="281">
        <f t="shared" ca="1" si="6"/>
        <v>0</v>
      </c>
      <c r="O26" s="281" t="str">
        <f t="shared" ca="1" si="3"/>
        <v/>
      </c>
      <c r="P26" s="281">
        <f t="shared" ca="1" si="4"/>
        <v>0</v>
      </c>
      <c r="Q26" s="288">
        <f t="shared" ca="1" si="5"/>
        <v>0</v>
      </c>
    </row>
    <row r="27" spans="3:17" ht="22.5">
      <c r="C27" s="284" t="str">
        <f ca="1">IF(ROW()-2&gt;[1]Start.listina!$N$7,"",INDIRECT(ADDRESS(ROW(),$D$2,1,1,"Centrum")))</f>
        <v/>
      </c>
      <c r="D27" s="284" t="str">
        <f ca="1">IF(ROW()-2&gt;[1]Start.listina!$O$7,"",INDIRECT(ADDRESS(ROW()+[1]Start.listina!$N$7,$D$2,1,1,"Centrum")))</f>
        <v/>
      </c>
      <c r="E27" s="282" t="str">
        <f ca="1">IF(TYPE(VLOOKUP(C27,[1]Centrum!$A$3:$C$130,3,0))&gt;3," - ",VLOOKUP(C27,[1]Centrum!$A$3:$C$130,3,0))</f>
        <v xml:space="preserve"> - </v>
      </c>
      <c r="F27" s="282" t="str">
        <f ca="1">IF(TYPE(VLOOKUP(D27,[1]Centrum!$A$3:$C$130,3,0))&gt;3," - ",VLOOKUP(D27,[1]Centrum!$A$3:$C$130,3,0))</f>
        <v xml:space="preserve"> - </v>
      </c>
      <c r="G27" s="448" t="str">
        <f>IF(ROW()-2&gt;[1]Start.listina!$O$7,"",ROW()-2)</f>
        <v/>
      </c>
      <c r="H27" s="278"/>
      <c r="I27" s="280"/>
      <c r="K27" s="281" t="str">
        <f t="shared" ca="1" si="0"/>
        <v/>
      </c>
      <c r="L27" s="281" t="str">
        <f t="shared" ca="1" si="1"/>
        <v/>
      </c>
      <c r="M27" s="281">
        <f t="shared" ca="1" si="2"/>
        <v>0</v>
      </c>
      <c r="N27" s="281">
        <f t="shared" ca="1" si="6"/>
        <v>0</v>
      </c>
      <c r="O27" s="281" t="str">
        <f t="shared" ca="1" si="3"/>
        <v/>
      </c>
      <c r="P27" s="281">
        <f t="shared" ca="1" si="4"/>
        <v>0</v>
      </c>
      <c r="Q27" s="288">
        <f t="shared" ca="1" si="5"/>
        <v>0</v>
      </c>
    </row>
    <row r="28" spans="3:17" ht="22.5">
      <c r="C28" s="284" t="str">
        <f ca="1">IF(ROW()-2&gt;[1]Start.listina!$N$7,"",INDIRECT(ADDRESS(ROW(),$D$2,1,1,"Centrum")))</f>
        <v/>
      </c>
      <c r="D28" s="284" t="str">
        <f ca="1">IF(ROW()-2&gt;[1]Start.listina!$O$7,"",INDIRECT(ADDRESS(ROW()+[1]Start.listina!$N$7,$D$2,1,1,"Centrum")))</f>
        <v/>
      </c>
      <c r="E28" s="282" t="str">
        <f ca="1">IF(TYPE(VLOOKUP(C28,[1]Centrum!$A$3:$C$130,3,0))&gt;3," - ",VLOOKUP(C28,[1]Centrum!$A$3:$C$130,3,0))</f>
        <v xml:space="preserve"> - </v>
      </c>
      <c r="F28" s="282" t="str">
        <f ca="1">IF(TYPE(VLOOKUP(D28,[1]Centrum!$A$3:$C$130,3,0))&gt;3," - ",VLOOKUP(D28,[1]Centrum!$A$3:$C$130,3,0))</f>
        <v xml:space="preserve"> - </v>
      </c>
      <c r="G28" s="448" t="str">
        <f>IF(ROW()-2&gt;[1]Start.listina!$O$7,"",ROW()-2)</f>
        <v/>
      </c>
      <c r="H28" s="278"/>
      <c r="I28" s="280"/>
      <c r="K28" s="281" t="str">
        <f t="shared" ca="1" si="0"/>
        <v/>
      </c>
      <c r="L28" s="281" t="str">
        <f t="shared" ca="1" si="1"/>
        <v/>
      </c>
      <c r="M28" s="281">
        <f t="shared" ca="1" si="2"/>
        <v>0</v>
      </c>
      <c r="N28" s="281">
        <f t="shared" ca="1" si="6"/>
        <v>0</v>
      </c>
      <c r="O28" s="281" t="str">
        <f t="shared" ca="1" si="3"/>
        <v/>
      </c>
      <c r="P28" s="281">
        <f t="shared" ca="1" si="4"/>
        <v>0</v>
      </c>
      <c r="Q28" s="288">
        <f t="shared" ca="1" si="5"/>
        <v>0</v>
      </c>
    </row>
    <row r="29" spans="3:17" ht="22.5">
      <c r="C29" s="284" t="str">
        <f ca="1">IF(ROW()-2&gt;[1]Start.listina!$N$7,"",INDIRECT(ADDRESS(ROW(),$D$2,1,1,"Centrum")))</f>
        <v/>
      </c>
      <c r="D29" s="284" t="str">
        <f ca="1">IF(ROW()-2&gt;[1]Start.listina!$O$7,"",INDIRECT(ADDRESS(ROW()+[1]Start.listina!$N$7,$D$2,1,1,"Centrum")))</f>
        <v/>
      </c>
      <c r="E29" s="282" t="str">
        <f ca="1">IF(TYPE(VLOOKUP(C29,[1]Centrum!$A$3:$C$130,3,0))&gt;3," - ",VLOOKUP(C29,[1]Centrum!$A$3:$C$130,3,0))</f>
        <v xml:space="preserve"> - </v>
      </c>
      <c r="F29" s="282" t="str">
        <f ca="1">IF(TYPE(VLOOKUP(D29,[1]Centrum!$A$3:$C$130,3,0))&gt;3," - ",VLOOKUP(D29,[1]Centrum!$A$3:$C$130,3,0))</f>
        <v xml:space="preserve"> - </v>
      </c>
      <c r="G29" s="448" t="str">
        <f>IF(ROW()-2&gt;[1]Start.listina!$O$7,"",ROW()-2)</f>
        <v/>
      </c>
      <c r="H29" s="278"/>
      <c r="I29" s="280"/>
      <c r="K29" s="281" t="str">
        <f t="shared" ca="1" si="0"/>
        <v/>
      </c>
      <c r="L29" s="281" t="str">
        <f t="shared" ca="1" si="1"/>
        <v/>
      </c>
      <c r="M29" s="281">
        <f t="shared" ca="1" si="2"/>
        <v>0</v>
      </c>
      <c r="N29" s="281">
        <f t="shared" ca="1" si="6"/>
        <v>0</v>
      </c>
      <c r="O29" s="281" t="str">
        <f t="shared" ca="1" si="3"/>
        <v/>
      </c>
      <c r="P29" s="281">
        <f t="shared" ca="1" si="4"/>
        <v>0</v>
      </c>
      <c r="Q29" s="288">
        <f t="shared" ca="1" si="5"/>
        <v>0</v>
      </c>
    </row>
    <row r="30" spans="3:17" ht="22.5">
      <c r="C30" s="284" t="str">
        <f ca="1">IF(ROW()-2&gt;[1]Start.listina!$N$7,"",INDIRECT(ADDRESS(ROW(),$D$2,1,1,"Centrum")))</f>
        <v/>
      </c>
      <c r="D30" s="284" t="str">
        <f ca="1">IF(ROW()-2&gt;[1]Start.listina!$O$7,"",INDIRECT(ADDRESS(ROW()+[1]Start.listina!$N$7,$D$2,1,1,"Centrum")))</f>
        <v/>
      </c>
      <c r="E30" s="282" t="str">
        <f ca="1">IF(TYPE(VLOOKUP(C30,[1]Centrum!$A$3:$C$130,3,0))&gt;3," - ",VLOOKUP(C30,[1]Centrum!$A$3:$C$130,3,0))</f>
        <v xml:space="preserve"> - </v>
      </c>
      <c r="F30" s="282" t="str">
        <f ca="1">IF(TYPE(VLOOKUP(D30,[1]Centrum!$A$3:$C$130,3,0))&gt;3," - ",VLOOKUP(D30,[1]Centrum!$A$3:$C$130,3,0))</f>
        <v xml:space="preserve"> - </v>
      </c>
      <c r="G30" s="448" t="str">
        <f>IF(ROW()-2&gt;[1]Start.listina!$O$7,"",ROW()-2)</f>
        <v/>
      </c>
      <c r="H30" s="278"/>
      <c r="I30" s="280"/>
      <c r="K30" s="281" t="str">
        <f t="shared" ca="1" si="0"/>
        <v/>
      </c>
      <c r="L30" s="281" t="str">
        <f t="shared" ca="1" si="1"/>
        <v/>
      </c>
      <c r="M30" s="281">
        <f t="shared" ca="1" si="2"/>
        <v>0</v>
      </c>
      <c r="N30" s="281">
        <f t="shared" ca="1" si="6"/>
        <v>0</v>
      </c>
      <c r="O30" s="281" t="str">
        <f t="shared" ca="1" si="3"/>
        <v/>
      </c>
      <c r="P30" s="281">
        <f t="shared" ca="1" si="4"/>
        <v>0</v>
      </c>
      <c r="Q30" s="288">
        <f t="shared" ca="1" si="5"/>
        <v>0</v>
      </c>
    </row>
    <row r="31" spans="3:17" ht="22.5">
      <c r="C31" s="284" t="str">
        <f ca="1">IF(ROW()-2&gt;[1]Start.listina!$N$7,"",INDIRECT(ADDRESS(ROW(),$D$2,1,1,"Centrum")))</f>
        <v/>
      </c>
      <c r="D31" s="284" t="str">
        <f ca="1">IF(ROW()-2&gt;[1]Start.listina!$O$7,"",INDIRECT(ADDRESS(ROW()+[1]Start.listina!$N$7,$D$2,1,1,"Centrum")))</f>
        <v/>
      </c>
      <c r="E31" s="282" t="str">
        <f ca="1">IF(TYPE(VLOOKUP(C31,[1]Centrum!$A$3:$C$130,3,0))&gt;3," - ",VLOOKUP(C31,[1]Centrum!$A$3:$C$130,3,0))</f>
        <v xml:space="preserve"> - </v>
      </c>
      <c r="F31" s="282" t="str">
        <f ca="1">IF(TYPE(VLOOKUP(D31,[1]Centrum!$A$3:$C$130,3,0))&gt;3," - ",VLOOKUP(D31,[1]Centrum!$A$3:$C$130,3,0))</f>
        <v xml:space="preserve"> - </v>
      </c>
      <c r="G31" s="448" t="str">
        <f>IF(ROW()-2&gt;[1]Start.listina!$O$7,"",ROW()-2)</f>
        <v/>
      </c>
      <c r="H31" s="278"/>
      <c r="I31" s="280"/>
      <c r="K31" s="281" t="str">
        <f t="shared" ca="1" si="0"/>
        <v/>
      </c>
      <c r="L31" s="281" t="str">
        <f t="shared" ca="1" si="1"/>
        <v/>
      </c>
      <c r="M31" s="281">
        <f t="shared" ca="1" si="2"/>
        <v>0</v>
      </c>
      <c r="N31" s="281">
        <f t="shared" ca="1" si="6"/>
        <v>0</v>
      </c>
      <c r="O31" s="281" t="str">
        <f t="shared" ca="1" si="3"/>
        <v/>
      </c>
      <c r="P31" s="281">
        <f t="shared" ca="1" si="4"/>
        <v>0</v>
      </c>
      <c r="Q31" s="288">
        <f t="shared" ca="1" si="5"/>
        <v>0</v>
      </c>
    </row>
    <row r="32" spans="3:17" ht="22.5">
      <c r="C32" s="284" t="str">
        <f ca="1">IF(ROW()-2&gt;[1]Start.listina!$N$7,"",INDIRECT(ADDRESS(ROW(),$D$2,1,1,"Centrum")))</f>
        <v/>
      </c>
      <c r="D32" s="284" t="str">
        <f ca="1">IF(ROW()-2&gt;[1]Start.listina!$O$7,"",INDIRECT(ADDRESS(ROW()+[1]Start.listina!$N$7,$D$2,1,1,"Centrum")))</f>
        <v/>
      </c>
      <c r="E32" s="282" t="str">
        <f ca="1">IF(TYPE(VLOOKUP(C32,[1]Centrum!$A$3:$C$130,3,0))&gt;3," - ",VLOOKUP(C32,[1]Centrum!$A$3:$C$130,3,0))</f>
        <v xml:space="preserve"> - </v>
      </c>
      <c r="F32" s="282" t="str">
        <f ca="1">IF(TYPE(VLOOKUP(D32,[1]Centrum!$A$3:$C$130,3,0))&gt;3," - ",VLOOKUP(D32,[1]Centrum!$A$3:$C$130,3,0))</f>
        <v xml:space="preserve"> - </v>
      </c>
      <c r="G32" s="448" t="str">
        <f>IF(ROW()-2&gt;[1]Start.listina!$O$7,"",ROW()-2)</f>
        <v/>
      </c>
      <c r="H32" s="278"/>
      <c r="I32" s="280"/>
      <c r="K32" s="281" t="str">
        <f t="shared" ca="1" si="0"/>
        <v/>
      </c>
      <c r="L32" s="281" t="str">
        <f t="shared" ca="1" si="1"/>
        <v/>
      </c>
      <c r="M32" s="281">
        <f t="shared" ca="1" si="2"/>
        <v>0</v>
      </c>
      <c r="N32" s="281">
        <f t="shared" ca="1" si="6"/>
        <v>0</v>
      </c>
      <c r="O32" s="281" t="str">
        <f t="shared" ca="1" si="3"/>
        <v/>
      </c>
      <c r="P32" s="281">
        <f t="shared" ca="1" si="4"/>
        <v>0</v>
      </c>
      <c r="Q32" s="288">
        <f t="shared" ca="1" si="5"/>
        <v>0</v>
      </c>
    </row>
    <row r="33" spans="3:17" ht="22.5">
      <c r="C33" s="284" t="str">
        <f ca="1">IF(ROW()-2&gt;[1]Start.listina!$N$7,"",INDIRECT(ADDRESS(ROW(),$D$2,1,1,"Centrum")))</f>
        <v/>
      </c>
      <c r="D33" s="284" t="str">
        <f ca="1">IF(ROW()-2&gt;[1]Start.listina!$O$7,"",INDIRECT(ADDRESS(ROW()+[1]Start.listina!$N$7,$D$2,1,1,"Centrum")))</f>
        <v/>
      </c>
      <c r="E33" s="282" t="str">
        <f ca="1">IF(TYPE(VLOOKUP(C33,[1]Centrum!$A$3:$C$130,3,0))&gt;3," - ",VLOOKUP(C33,[1]Centrum!$A$3:$C$130,3,0))</f>
        <v xml:space="preserve"> - </v>
      </c>
      <c r="F33" s="282" t="str">
        <f ca="1">IF(TYPE(VLOOKUP(D33,[1]Centrum!$A$3:$C$130,3,0))&gt;3," - ",VLOOKUP(D33,[1]Centrum!$A$3:$C$130,3,0))</f>
        <v xml:space="preserve"> - </v>
      </c>
      <c r="G33" s="448" t="str">
        <f>IF(ROW()-2&gt;[1]Start.listina!$O$7,"",ROW()-2)</f>
        <v/>
      </c>
      <c r="H33" s="278"/>
      <c r="I33" s="280"/>
      <c r="K33" s="281" t="str">
        <f t="shared" ca="1" si="0"/>
        <v/>
      </c>
      <c r="L33" s="281" t="str">
        <f t="shared" ca="1" si="1"/>
        <v/>
      </c>
      <c r="M33" s="281">
        <f t="shared" ca="1" si="2"/>
        <v>0</v>
      </c>
      <c r="N33" s="281">
        <f t="shared" ca="1" si="6"/>
        <v>0</v>
      </c>
      <c r="O33" s="281" t="str">
        <f t="shared" ca="1" si="3"/>
        <v/>
      </c>
      <c r="P33" s="281">
        <f t="shared" ca="1" si="4"/>
        <v>0</v>
      </c>
      <c r="Q33" s="288">
        <f t="shared" ca="1" si="5"/>
        <v>0</v>
      </c>
    </row>
    <row r="34" spans="3:17" ht="22.5">
      <c r="C34" s="284" t="str">
        <f ca="1">IF(ROW()-2&gt;[1]Start.listina!$N$7,"",INDIRECT(ADDRESS(ROW(),$D$2,1,1,"Centrum")))</f>
        <v/>
      </c>
      <c r="D34" s="284" t="str">
        <f ca="1">IF(ROW()-2&gt;[1]Start.listina!$O$7,"",INDIRECT(ADDRESS(ROW()+[1]Start.listina!$N$7,$D$2,1,1,"Centrum")))</f>
        <v/>
      </c>
      <c r="E34" s="282" t="str">
        <f ca="1">IF(TYPE(VLOOKUP(C34,[1]Centrum!$A$3:$C$130,3,0))&gt;3," - ",VLOOKUP(C34,[1]Centrum!$A$3:$C$130,3,0))</f>
        <v xml:space="preserve"> - </v>
      </c>
      <c r="F34" s="282" t="str">
        <f ca="1">IF(TYPE(VLOOKUP(D34,[1]Centrum!$A$3:$C$130,3,0))&gt;3," - ",VLOOKUP(D34,[1]Centrum!$A$3:$C$130,3,0))</f>
        <v xml:space="preserve"> - </v>
      </c>
      <c r="G34" s="448" t="str">
        <f>IF(ROW()-2&gt;[1]Start.listina!$O$7,"",ROW()-2)</f>
        <v/>
      </c>
      <c r="H34" s="278"/>
      <c r="I34" s="280"/>
      <c r="K34" s="281" t="str">
        <f t="shared" ca="1" si="0"/>
        <v/>
      </c>
      <c r="L34" s="281" t="str">
        <f t="shared" ca="1" si="1"/>
        <v/>
      </c>
      <c r="M34" s="281">
        <f t="shared" ca="1" si="2"/>
        <v>0</v>
      </c>
      <c r="N34" s="281">
        <f t="shared" ca="1" si="6"/>
        <v>0</v>
      </c>
      <c r="O34" s="281" t="str">
        <f t="shared" ca="1" si="3"/>
        <v/>
      </c>
      <c r="P34" s="281">
        <f t="shared" ca="1" si="4"/>
        <v>0</v>
      </c>
      <c r="Q34" s="288">
        <f t="shared" ca="1" si="5"/>
        <v>0</v>
      </c>
    </row>
    <row r="35" spans="3:17" ht="22.5">
      <c r="C35" s="284" t="str">
        <f ca="1">IF(ROW()-2&gt;[1]Start.listina!$N$7,"",INDIRECT(ADDRESS(ROW(),$D$2,1,1,"Centrum")))</f>
        <v/>
      </c>
      <c r="D35" s="284" t="str">
        <f ca="1">IF(ROW()-2&gt;[1]Start.listina!$O$7,"",INDIRECT(ADDRESS(ROW()+[1]Start.listina!$N$7,$D$2,1,1,"Centrum")))</f>
        <v/>
      </c>
      <c r="E35" s="282" t="str">
        <f ca="1">IF(TYPE(VLOOKUP(C35,[1]Centrum!$A$3:$C$130,3,0))&gt;3," - ",VLOOKUP(C35,[1]Centrum!$A$3:$C$130,3,0))</f>
        <v xml:space="preserve"> - </v>
      </c>
      <c r="F35" s="282" t="str">
        <f ca="1">IF(TYPE(VLOOKUP(D35,[1]Centrum!$A$3:$C$130,3,0))&gt;3," - ",VLOOKUP(D35,[1]Centrum!$A$3:$C$130,3,0))</f>
        <v xml:space="preserve"> - </v>
      </c>
      <c r="G35" s="448" t="str">
        <f>IF(ROW()-2&gt;[1]Start.listina!$O$7,"",ROW()-2)</f>
        <v/>
      </c>
      <c r="H35" s="278"/>
      <c r="I35" s="280"/>
      <c r="K35" s="281" t="str">
        <f t="shared" ca="1" si="0"/>
        <v/>
      </c>
      <c r="L35" s="281" t="str">
        <f t="shared" ca="1" si="1"/>
        <v/>
      </c>
      <c r="M35" s="281">
        <f t="shared" ca="1" si="2"/>
        <v>0</v>
      </c>
      <c r="N35" s="281">
        <f t="shared" ca="1" si="6"/>
        <v>0</v>
      </c>
      <c r="O35" s="281" t="str">
        <f t="shared" ca="1" si="3"/>
        <v/>
      </c>
      <c r="P35" s="281">
        <f t="shared" ca="1" si="4"/>
        <v>0</v>
      </c>
      <c r="Q35" s="288">
        <f t="shared" ca="1" si="5"/>
        <v>0</v>
      </c>
    </row>
    <row r="36" spans="3:17" ht="22.5">
      <c r="C36" s="284" t="str">
        <f ca="1">IF(ROW()-2&gt;[1]Start.listina!$N$7,"",INDIRECT(ADDRESS(ROW(),$D$2,1,1,"Centrum")))</f>
        <v/>
      </c>
      <c r="D36" s="284" t="str">
        <f ca="1">IF(ROW()-2&gt;[1]Start.listina!$O$7,"",INDIRECT(ADDRESS(ROW()+[1]Start.listina!$N$7,$D$2,1,1,"Centrum")))</f>
        <v/>
      </c>
      <c r="E36" s="282" t="str">
        <f ca="1">IF(TYPE(VLOOKUP(C36,[1]Centrum!$A$3:$C$130,3,0))&gt;3," - ",VLOOKUP(C36,[1]Centrum!$A$3:$C$130,3,0))</f>
        <v xml:space="preserve"> - </v>
      </c>
      <c r="F36" s="282" t="str">
        <f ca="1">IF(TYPE(VLOOKUP(D36,[1]Centrum!$A$3:$C$130,3,0))&gt;3," - ",VLOOKUP(D36,[1]Centrum!$A$3:$C$130,3,0))</f>
        <v xml:space="preserve"> - </v>
      </c>
      <c r="G36" s="448" t="str">
        <f>IF(ROW()-2&gt;[1]Start.listina!$O$7,"",ROW()-2)</f>
        <v/>
      </c>
      <c r="H36" s="278"/>
      <c r="I36" s="280"/>
      <c r="K36" s="281" t="str">
        <f t="shared" ca="1" si="0"/>
        <v/>
      </c>
      <c r="L36" s="281" t="str">
        <f t="shared" ca="1" si="1"/>
        <v/>
      </c>
      <c r="M36" s="281">
        <f t="shared" ca="1" si="2"/>
        <v>0</v>
      </c>
      <c r="N36" s="281">
        <f t="shared" ca="1" si="6"/>
        <v>0</v>
      </c>
      <c r="O36" s="281" t="str">
        <f t="shared" ca="1" si="3"/>
        <v/>
      </c>
      <c r="P36" s="281">
        <f t="shared" ca="1" si="4"/>
        <v>0</v>
      </c>
      <c r="Q36" s="288">
        <f t="shared" ca="1" si="5"/>
        <v>0</v>
      </c>
    </row>
    <row r="37" spans="3:17" ht="22.5">
      <c r="C37" s="284" t="str">
        <f ca="1">IF(ROW()-2&gt;[1]Start.listina!$N$7,"",INDIRECT(ADDRESS(ROW(),$D$2,1,1,"Centrum")))</f>
        <v/>
      </c>
      <c r="D37" s="284" t="str">
        <f ca="1">IF(ROW()-2&gt;[1]Start.listina!$O$7,"",INDIRECT(ADDRESS(ROW()+[1]Start.listina!$N$7,$D$2,1,1,"Centrum")))</f>
        <v/>
      </c>
      <c r="E37" s="282" t="str">
        <f ca="1">IF(TYPE(VLOOKUP(C37,[1]Centrum!$A$3:$C$130,3,0))&gt;3," - ",VLOOKUP(C37,[1]Centrum!$A$3:$C$130,3,0))</f>
        <v xml:space="preserve"> - </v>
      </c>
      <c r="F37" s="282" t="str">
        <f ca="1">IF(TYPE(VLOOKUP(D37,[1]Centrum!$A$3:$C$130,3,0))&gt;3," - ",VLOOKUP(D37,[1]Centrum!$A$3:$C$130,3,0))</f>
        <v xml:space="preserve"> - </v>
      </c>
      <c r="G37" s="448" t="str">
        <f>IF(ROW()-2&gt;[1]Start.listina!$O$7,"",ROW()-2)</f>
        <v/>
      </c>
      <c r="H37" s="278"/>
      <c r="I37" s="280"/>
      <c r="K37" s="281" t="str">
        <f t="shared" ca="1" si="0"/>
        <v/>
      </c>
      <c r="L37" s="281" t="str">
        <f t="shared" ca="1" si="1"/>
        <v/>
      </c>
      <c r="M37" s="281">
        <f t="shared" ca="1" si="2"/>
        <v>0</v>
      </c>
      <c r="N37" s="281">
        <f t="shared" ca="1" si="6"/>
        <v>0</v>
      </c>
      <c r="O37" s="281" t="str">
        <f t="shared" ca="1" si="3"/>
        <v/>
      </c>
      <c r="P37" s="281">
        <f t="shared" ca="1" si="4"/>
        <v>0</v>
      </c>
      <c r="Q37" s="288">
        <f t="shared" ca="1" si="5"/>
        <v>0</v>
      </c>
    </row>
    <row r="38" spans="3:17" ht="22.5">
      <c r="C38" s="284" t="str">
        <f ca="1">IF(ROW()-2&gt;[1]Start.listina!$N$7,"",INDIRECT(ADDRESS(ROW(),$D$2,1,1,"Centrum")))</f>
        <v/>
      </c>
      <c r="D38" s="284" t="str">
        <f ca="1">IF(ROW()-2&gt;[1]Start.listina!$O$7,"",INDIRECT(ADDRESS(ROW()+[1]Start.listina!$N$7,$D$2,1,1,"Centrum")))</f>
        <v/>
      </c>
      <c r="E38" s="282" t="str">
        <f ca="1">IF(TYPE(VLOOKUP(C38,[1]Centrum!$A$3:$C$130,3,0))&gt;3," - ",VLOOKUP(C38,[1]Centrum!$A$3:$C$130,3,0))</f>
        <v xml:space="preserve"> - </v>
      </c>
      <c r="F38" s="282" t="str">
        <f ca="1">IF(TYPE(VLOOKUP(D38,[1]Centrum!$A$3:$C$130,3,0))&gt;3," - ",VLOOKUP(D38,[1]Centrum!$A$3:$C$130,3,0))</f>
        <v xml:space="preserve"> - </v>
      </c>
      <c r="G38" s="448" t="str">
        <f>IF(ROW()-2&gt;[1]Start.listina!$O$7,"",ROW()-2)</f>
        <v/>
      </c>
      <c r="H38" s="278"/>
      <c r="I38" s="280"/>
      <c r="K38" s="281" t="str">
        <f t="shared" ca="1" si="0"/>
        <v/>
      </c>
      <c r="L38" s="281" t="str">
        <f t="shared" ca="1" si="1"/>
        <v/>
      </c>
      <c r="M38" s="281">
        <f t="shared" ca="1" si="2"/>
        <v>0</v>
      </c>
      <c r="N38" s="281">
        <f t="shared" ca="1" si="6"/>
        <v>0</v>
      </c>
      <c r="O38" s="281" t="str">
        <f t="shared" ca="1" si="3"/>
        <v/>
      </c>
      <c r="P38" s="281">
        <f t="shared" ca="1" si="4"/>
        <v>0</v>
      </c>
      <c r="Q38" s="288">
        <f t="shared" ca="1" si="5"/>
        <v>0</v>
      </c>
    </row>
    <row r="39" spans="3:17" ht="22.5">
      <c r="C39" s="284" t="str">
        <f ca="1">IF(ROW()-2&gt;[1]Start.listina!$N$7,"",INDIRECT(ADDRESS(ROW(),$D$2,1,1,"Centrum")))</f>
        <v/>
      </c>
      <c r="D39" s="284" t="str">
        <f ca="1">IF(ROW()-2&gt;[1]Start.listina!$O$7,"",INDIRECT(ADDRESS(ROW()+[1]Start.listina!$N$7,$D$2,1,1,"Centrum")))</f>
        <v/>
      </c>
      <c r="E39" s="282" t="str">
        <f ca="1">IF(TYPE(VLOOKUP(C39,[1]Centrum!$A$3:$C$130,3,0))&gt;3," - ",VLOOKUP(C39,[1]Centrum!$A$3:$C$130,3,0))</f>
        <v xml:space="preserve"> - </v>
      </c>
      <c r="F39" s="282" t="str">
        <f ca="1">IF(TYPE(VLOOKUP(D39,[1]Centrum!$A$3:$C$130,3,0))&gt;3," - ",VLOOKUP(D39,[1]Centrum!$A$3:$C$130,3,0))</f>
        <v xml:space="preserve"> - </v>
      </c>
      <c r="G39" s="448" t="str">
        <f>IF(ROW()-2&gt;[1]Start.listina!$O$7,"",ROW()-2)</f>
        <v/>
      </c>
      <c r="H39" s="278"/>
      <c r="I39" s="280"/>
      <c r="K39" s="281" t="str">
        <f t="shared" ca="1" si="0"/>
        <v/>
      </c>
      <c r="L39" s="281" t="str">
        <f t="shared" ca="1" si="1"/>
        <v/>
      </c>
      <c r="M39" s="281">
        <f t="shared" ca="1" si="2"/>
        <v>0</v>
      </c>
      <c r="N39" s="281">
        <f t="shared" ca="1" si="6"/>
        <v>0</v>
      </c>
      <c r="O39" s="281" t="str">
        <f t="shared" ca="1" si="3"/>
        <v/>
      </c>
      <c r="P39" s="281">
        <f t="shared" ca="1" si="4"/>
        <v>0</v>
      </c>
      <c r="Q39" s="288">
        <f t="shared" ca="1" si="5"/>
        <v>0</v>
      </c>
    </row>
    <row r="40" spans="3:17" ht="22.5">
      <c r="C40" s="284" t="str">
        <f ca="1">IF(ROW()-2&gt;[1]Start.listina!$N$7,"",INDIRECT(ADDRESS(ROW(),$D$2,1,1,"Centrum")))</f>
        <v/>
      </c>
      <c r="D40" s="284" t="str">
        <f ca="1">IF(ROW()-2&gt;[1]Start.listina!$O$7,"",INDIRECT(ADDRESS(ROW()+[1]Start.listina!$N$7,$D$2,1,1,"Centrum")))</f>
        <v/>
      </c>
      <c r="E40" s="282" t="str">
        <f ca="1">IF(TYPE(VLOOKUP(C40,[1]Centrum!$A$3:$C$130,3,0))&gt;3," - ",VLOOKUP(C40,[1]Centrum!$A$3:$C$130,3,0))</f>
        <v xml:space="preserve"> - </v>
      </c>
      <c r="F40" s="282" t="str">
        <f ca="1">IF(TYPE(VLOOKUP(D40,[1]Centrum!$A$3:$C$130,3,0))&gt;3," - ",VLOOKUP(D40,[1]Centrum!$A$3:$C$130,3,0))</f>
        <v xml:space="preserve"> - </v>
      </c>
      <c r="G40" s="448" t="str">
        <f>IF(ROW()-2&gt;[1]Start.listina!$O$7,"",ROW()-2)</f>
        <v/>
      </c>
      <c r="H40" s="278"/>
      <c r="I40" s="280"/>
      <c r="K40" s="281" t="str">
        <f t="shared" ca="1" si="0"/>
        <v/>
      </c>
      <c r="L40" s="281" t="str">
        <f t="shared" ca="1" si="1"/>
        <v/>
      </c>
      <c r="M40" s="281">
        <f t="shared" ca="1" si="2"/>
        <v>0</v>
      </c>
      <c r="N40" s="281">
        <f t="shared" ca="1" si="6"/>
        <v>0</v>
      </c>
      <c r="O40" s="281" t="str">
        <f t="shared" ca="1" si="3"/>
        <v/>
      </c>
      <c r="P40" s="281">
        <f t="shared" ca="1" si="4"/>
        <v>0</v>
      </c>
      <c r="Q40" s="288">
        <f t="shared" ca="1" si="5"/>
        <v>0</v>
      </c>
    </row>
    <row r="41" spans="3:17" ht="22.5">
      <c r="C41" s="284" t="str">
        <f ca="1">IF(ROW()-2&gt;[1]Start.listina!$N$7,"",INDIRECT(ADDRESS(ROW(),$D$2,1,1,"Centrum")))</f>
        <v/>
      </c>
      <c r="D41" s="284" t="str">
        <f ca="1">IF(ROW()-2&gt;[1]Start.listina!$O$7,"",INDIRECT(ADDRESS(ROW()+[1]Start.listina!$N$7,$D$2,1,1,"Centrum")))</f>
        <v/>
      </c>
      <c r="E41" s="282" t="str">
        <f ca="1">IF(TYPE(VLOOKUP(C41,[1]Centrum!$A$3:$C$130,3,0))&gt;3," - ",VLOOKUP(C41,[1]Centrum!$A$3:$C$130,3,0))</f>
        <v xml:space="preserve"> - </v>
      </c>
      <c r="F41" s="282" t="str">
        <f ca="1">IF(TYPE(VLOOKUP(D41,[1]Centrum!$A$3:$C$130,3,0))&gt;3," - ",VLOOKUP(D41,[1]Centrum!$A$3:$C$130,3,0))</f>
        <v xml:space="preserve"> - </v>
      </c>
      <c r="G41" s="448" t="str">
        <f>IF(ROW()-2&gt;[1]Start.listina!$O$7,"",ROW()-2)</f>
        <v/>
      </c>
      <c r="H41" s="278"/>
      <c r="I41" s="280"/>
      <c r="K41" s="281" t="str">
        <f t="shared" ca="1" si="0"/>
        <v/>
      </c>
      <c r="L41" s="281" t="str">
        <f t="shared" ca="1" si="1"/>
        <v/>
      </c>
      <c r="M41" s="281">
        <f t="shared" ca="1" si="2"/>
        <v>0</v>
      </c>
      <c r="N41" s="281">
        <f t="shared" ca="1" si="6"/>
        <v>0</v>
      </c>
      <c r="O41" s="281" t="str">
        <f t="shared" ca="1" si="3"/>
        <v/>
      </c>
      <c r="P41" s="281">
        <f t="shared" ca="1" si="4"/>
        <v>0</v>
      </c>
      <c r="Q41" s="288">
        <f t="shared" ca="1" si="5"/>
        <v>0</v>
      </c>
    </row>
    <row r="42" spans="3:17" ht="22.5">
      <c r="C42" s="284" t="str">
        <f ca="1">IF(ROW()-2&gt;[1]Start.listina!$N$7,"",INDIRECT(ADDRESS(ROW(),$D$2,1,1,"Centrum")))</f>
        <v/>
      </c>
      <c r="D42" s="284" t="str">
        <f ca="1">IF(ROW()-2&gt;[1]Start.listina!$O$7,"",INDIRECT(ADDRESS(ROW()+[1]Start.listina!$N$7,$D$2,1,1,"Centrum")))</f>
        <v/>
      </c>
      <c r="E42" s="282" t="str">
        <f ca="1">IF(TYPE(VLOOKUP(C42,[1]Centrum!$A$3:$C$130,3,0))&gt;3," - ",VLOOKUP(C42,[1]Centrum!$A$3:$C$130,3,0))</f>
        <v xml:space="preserve"> - </v>
      </c>
      <c r="F42" s="282" t="str">
        <f ca="1">IF(TYPE(VLOOKUP(D42,[1]Centrum!$A$3:$C$130,3,0))&gt;3," - ",VLOOKUP(D42,[1]Centrum!$A$3:$C$130,3,0))</f>
        <v xml:space="preserve"> - </v>
      </c>
      <c r="G42" s="448" t="str">
        <f>IF(ROW()-2&gt;[1]Start.listina!$O$7,"",ROW()-2)</f>
        <v/>
      </c>
      <c r="H42" s="278"/>
      <c r="I42" s="280"/>
      <c r="K42" s="281" t="str">
        <f t="shared" ca="1" si="0"/>
        <v/>
      </c>
      <c r="L42" s="281" t="str">
        <f t="shared" ca="1" si="1"/>
        <v/>
      </c>
      <c r="M42" s="281">
        <f t="shared" ca="1" si="2"/>
        <v>0</v>
      </c>
      <c r="N42" s="281">
        <f t="shared" ca="1" si="6"/>
        <v>0</v>
      </c>
      <c r="O42" s="281" t="str">
        <f t="shared" ca="1" si="3"/>
        <v/>
      </c>
      <c r="P42" s="281">
        <f t="shared" ca="1" si="4"/>
        <v>0</v>
      </c>
      <c r="Q42" s="288">
        <f t="shared" ca="1" si="5"/>
        <v>0</v>
      </c>
    </row>
    <row r="43" spans="3:17" ht="22.5">
      <c r="C43" s="284" t="str">
        <f ca="1">IF(ROW()-2&gt;[1]Start.listina!$N$7,"",INDIRECT(ADDRESS(ROW(),$D$2,1,1,"Centrum")))</f>
        <v/>
      </c>
      <c r="D43" s="284" t="str">
        <f ca="1">IF(ROW()-2&gt;[1]Start.listina!$O$7,"",INDIRECT(ADDRESS(ROW()+[1]Start.listina!$N$7,$D$2,1,1,"Centrum")))</f>
        <v/>
      </c>
      <c r="E43" s="282" t="str">
        <f ca="1">IF(TYPE(VLOOKUP(C43,[1]Centrum!$A$3:$C$130,3,0))&gt;3," - ",VLOOKUP(C43,[1]Centrum!$A$3:$C$130,3,0))</f>
        <v xml:space="preserve"> - </v>
      </c>
      <c r="F43" s="282" t="str">
        <f ca="1">IF(TYPE(VLOOKUP(D43,[1]Centrum!$A$3:$C$130,3,0))&gt;3," - ",VLOOKUP(D43,[1]Centrum!$A$3:$C$130,3,0))</f>
        <v xml:space="preserve"> - </v>
      </c>
      <c r="G43" s="448" t="str">
        <f>IF(ROW()-2&gt;[1]Start.listina!$O$7,"",ROW()-2)</f>
        <v/>
      </c>
      <c r="H43" s="278"/>
      <c r="I43" s="280"/>
      <c r="K43" s="281" t="str">
        <f t="shared" ca="1" si="0"/>
        <v/>
      </c>
      <c r="L43" s="281" t="str">
        <f t="shared" ca="1" si="1"/>
        <v/>
      </c>
      <c r="M43" s="281">
        <f t="shared" ca="1" si="2"/>
        <v>0</v>
      </c>
      <c r="N43" s="281">
        <f t="shared" ca="1" si="6"/>
        <v>0</v>
      </c>
      <c r="O43" s="281" t="str">
        <f t="shared" ca="1" si="3"/>
        <v/>
      </c>
      <c r="P43" s="281">
        <f t="shared" ca="1" si="4"/>
        <v>0</v>
      </c>
      <c r="Q43" s="288">
        <f t="shared" ca="1" si="5"/>
        <v>0</v>
      </c>
    </row>
    <row r="44" spans="3:17" ht="22.5">
      <c r="C44" s="284" t="str">
        <f ca="1">IF(ROW()-2&gt;[1]Start.listina!$N$7,"",INDIRECT(ADDRESS(ROW(),$D$2,1,1,"Centrum")))</f>
        <v/>
      </c>
      <c r="D44" s="284" t="str">
        <f ca="1">IF(ROW()-2&gt;[1]Start.listina!$O$7,"",INDIRECT(ADDRESS(ROW()+[1]Start.listina!$N$7,$D$2,1,1,"Centrum")))</f>
        <v/>
      </c>
      <c r="E44" s="282" t="str">
        <f ca="1">IF(TYPE(VLOOKUP(C44,[1]Centrum!$A$3:$C$130,3,0))&gt;3," - ",VLOOKUP(C44,[1]Centrum!$A$3:$C$130,3,0))</f>
        <v xml:space="preserve"> - </v>
      </c>
      <c r="F44" s="282" t="str">
        <f ca="1">IF(TYPE(VLOOKUP(D44,[1]Centrum!$A$3:$C$130,3,0))&gt;3," - ",VLOOKUP(D44,[1]Centrum!$A$3:$C$130,3,0))</f>
        <v xml:space="preserve"> - </v>
      </c>
      <c r="G44" s="448" t="str">
        <f>IF(ROW()-2&gt;[1]Start.listina!$O$7,"",ROW()-2)</f>
        <v/>
      </c>
      <c r="H44" s="278"/>
      <c r="I44" s="280"/>
      <c r="K44" s="281" t="str">
        <f t="shared" ca="1" si="0"/>
        <v/>
      </c>
      <c r="L44" s="281" t="str">
        <f t="shared" ca="1" si="1"/>
        <v/>
      </c>
      <c r="M44" s="281">
        <f t="shared" ca="1" si="2"/>
        <v>0</v>
      </c>
      <c r="N44" s="281">
        <f t="shared" ca="1" si="6"/>
        <v>0</v>
      </c>
      <c r="O44" s="281" t="str">
        <f t="shared" ca="1" si="3"/>
        <v/>
      </c>
      <c r="P44" s="281">
        <f t="shared" ca="1" si="4"/>
        <v>0</v>
      </c>
      <c r="Q44" s="288">
        <f t="shared" ca="1" si="5"/>
        <v>0</v>
      </c>
    </row>
    <row r="45" spans="3:17" ht="22.5">
      <c r="C45" s="284" t="str">
        <f ca="1">IF(ROW()-2&gt;[1]Start.listina!$N$7,"",INDIRECT(ADDRESS(ROW(),$D$2,1,1,"Centrum")))</f>
        <v/>
      </c>
      <c r="D45" s="284" t="str">
        <f ca="1">IF(ROW()-2&gt;[1]Start.listina!$O$7,"",INDIRECT(ADDRESS(ROW()+[1]Start.listina!$N$7,$D$2,1,1,"Centrum")))</f>
        <v/>
      </c>
      <c r="E45" s="282" t="str">
        <f ca="1">IF(TYPE(VLOOKUP(C45,[1]Centrum!$A$3:$C$130,3,0))&gt;3," - ",VLOOKUP(C45,[1]Centrum!$A$3:$C$130,3,0))</f>
        <v xml:space="preserve"> - </v>
      </c>
      <c r="F45" s="282" t="str">
        <f ca="1">IF(TYPE(VLOOKUP(D45,[1]Centrum!$A$3:$C$130,3,0))&gt;3," - ",VLOOKUP(D45,[1]Centrum!$A$3:$C$130,3,0))</f>
        <v xml:space="preserve"> - </v>
      </c>
      <c r="G45" s="448" t="str">
        <f>IF(ROW()-2&gt;[1]Start.listina!$O$7,"",ROW()-2)</f>
        <v/>
      </c>
      <c r="H45" s="278"/>
      <c r="I45" s="280"/>
      <c r="K45" s="281" t="str">
        <f t="shared" ca="1" si="0"/>
        <v/>
      </c>
      <c r="L45" s="281" t="str">
        <f t="shared" ca="1" si="1"/>
        <v/>
      </c>
      <c r="M45" s="281">
        <f t="shared" ca="1" si="2"/>
        <v>0</v>
      </c>
      <c r="N45" s="281">
        <f t="shared" ca="1" si="6"/>
        <v>0</v>
      </c>
      <c r="O45" s="281" t="str">
        <f t="shared" ca="1" si="3"/>
        <v/>
      </c>
      <c r="P45" s="281">
        <f t="shared" ca="1" si="4"/>
        <v>0</v>
      </c>
      <c r="Q45" s="288">
        <f t="shared" ca="1" si="5"/>
        <v>0</v>
      </c>
    </row>
    <row r="46" spans="3:17" ht="22.5">
      <c r="C46" s="284" t="str">
        <f ca="1">IF(ROW()-2&gt;[1]Start.listina!$N$7,"",INDIRECT(ADDRESS(ROW(),$D$2,1,1,"Centrum")))</f>
        <v/>
      </c>
      <c r="D46" s="284" t="str">
        <f ca="1">IF(ROW()-2&gt;[1]Start.listina!$O$7,"",INDIRECT(ADDRESS(ROW()+[1]Start.listina!$N$7,$D$2,1,1,"Centrum")))</f>
        <v/>
      </c>
      <c r="E46" s="282" t="str">
        <f ca="1">IF(TYPE(VLOOKUP(C46,[1]Centrum!$A$3:$C$130,3,0))&gt;3," - ",VLOOKUP(C46,[1]Centrum!$A$3:$C$130,3,0))</f>
        <v xml:space="preserve"> - </v>
      </c>
      <c r="F46" s="282" t="str">
        <f ca="1">IF(TYPE(VLOOKUP(D46,[1]Centrum!$A$3:$C$130,3,0))&gt;3," - ",VLOOKUP(D46,[1]Centrum!$A$3:$C$130,3,0))</f>
        <v xml:space="preserve"> - </v>
      </c>
      <c r="G46" s="448" t="str">
        <f>IF(ROW()-2&gt;[1]Start.listina!$O$7,"",ROW()-2)</f>
        <v/>
      </c>
      <c r="H46" s="278"/>
      <c r="I46" s="280"/>
      <c r="K46" s="281" t="str">
        <f t="shared" ca="1" si="0"/>
        <v/>
      </c>
      <c r="L46" s="281" t="str">
        <f t="shared" ca="1" si="1"/>
        <v/>
      </c>
      <c r="M46" s="281">
        <f t="shared" ca="1" si="2"/>
        <v>0</v>
      </c>
      <c r="N46" s="281">
        <f t="shared" ca="1" si="6"/>
        <v>0</v>
      </c>
      <c r="O46" s="281" t="str">
        <f t="shared" ca="1" si="3"/>
        <v/>
      </c>
      <c r="P46" s="281">
        <f t="shared" ca="1" si="4"/>
        <v>0</v>
      </c>
      <c r="Q46" s="288">
        <f t="shared" ca="1" si="5"/>
        <v>0</v>
      </c>
    </row>
    <row r="47" spans="3:17" ht="22.5">
      <c r="C47" s="284" t="str">
        <f ca="1">IF(ROW()-2&gt;[1]Start.listina!$N$7,"",INDIRECT(ADDRESS(ROW(),$D$2,1,1,"Centrum")))</f>
        <v/>
      </c>
      <c r="D47" s="284" t="str">
        <f ca="1">IF(ROW()-2&gt;[1]Start.listina!$O$7,"",INDIRECT(ADDRESS(ROW()+[1]Start.listina!$N$7,$D$2,1,1,"Centrum")))</f>
        <v/>
      </c>
      <c r="E47" s="282" t="str">
        <f ca="1">IF(TYPE(VLOOKUP(C47,[1]Centrum!$A$3:$C$130,3,0))&gt;3," - ",VLOOKUP(C47,[1]Centrum!$A$3:$C$130,3,0))</f>
        <v xml:space="preserve"> - </v>
      </c>
      <c r="F47" s="282" t="str">
        <f ca="1">IF(TYPE(VLOOKUP(D47,[1]Centrum!$A$3:$C$130,3,0))&gt;3," - ",VLOOKUP(D47,[1]Centrum!$A$3:$C$130,3,0))</f>
        <v xml:space="preserve"> - </v>
      </c>
      <c r="G47" s="448" t="str">
        <f>IF(ROW()-2&gt;[1]Start.listina!$O$7,"",ROW()-2)</f>
        <v/>
      </c>
      <c r="H47" s="278"/>
      <c r="I47" s="280"/>
      <c r="K47" s="281" t="str">
        <f t="shared" ca="1" si="0"/>
        <v/>
      </c>
      <c r="L47" s="281" t="str">
        <f t="shared" ca="1" si="1"/>
        <v/>
      </c>
      <c r="M47" s="281">
        <f t="shared" ca="1" si="2"/>
        <v>0</v>
      </c>
      <c r="N47" s="281">
        <f t="shared" ca="1" si="6"/>
        <v>0</v>
      </c>
      <c r="O47" s="281" t="str">
        <f t="shared" ca="1" si="3"/>
        <v/>
      </c>
      <c r="P47" s="281">
        <f t="shared" ca="1" si="4"/>
        <v>0</v>
      </c>
      <c r="Q47" s="288">
        <f t="shared" ca="1" si="5"/>
        <v>0</v>
      </c>
    </row>
    <row r="48" spans="3:17" ht="22.5">
      <c r="C48" s="284" t="str">
        <f ca="1">IF(ROW()-2&gt;[1]Start.listina!$N$7,"",INDIRECT(ADDRESS(ROW(),$D$2,1,1,"Centrum")))</f>
        <v/>
      </c>
      <c r="D48" s="284" t="str">
        <f ca="1">IF(ROW()-2&gt;[1]Start.listina!$O$7,"",INDIRECT(ADDRESS(ROW()+[1]Start.listina!$N$7,$D$2,1,1,"Centrum")))</f>
        <v/>
      </c>
      <c r="E48" s="282" t="str">
        <f ca="1">IF(TYPE(VLOOKUP(C48,[1]Centrum!$A$3:$C$130,3,0))&gt;3," - ",VLOOKUP(C48,[1]Centrum!$A$3:$C$130,3,0))</f>
        <v xml:space="preserve"> - </v>
      </c>
      <c r="F48" s="282" t="str">
        <f ca="1">IF(TYPE(VLOOKUP(D48,[1]Centrum!$A$3:$C$130,3,0))&gt;3," - ",VLOOKUP(D48,[1]Centrum!$A$3:$C$130,3,0))</f>
        <v xml:space="preserve"> - </v>
      </c>
      <c r="G48" s="448" t="str">
        <f>IF(ROW()-2&gt;[1]Start.listina!$O$7,"",ROW()-2)</f>
        <v/>
      </c>
      <c r="H48" s="278"/>
      <c r="I48" s="280"/>
      <c r="K48" s="281" t="str">
        <f t="shared" ca="1" si="0"/>
        <v/>
      </c>
      <c r="L48" s="281" t="str">
        <f t="shared" ca="1" si="1"/>
        <v/>
      </c>
      <c r="M48" s="281">
        <f t="shared" ca="1" si="2"/>
        <v>0</v>
      </c>
      <c r="N48" s="281">
        <f t="shared" ca="1" si="6"/>
        <v>0</v>
      </c>
      <c r="O48" s="281" t="str">
        <f t="shared" ca="1" si="3"/>
        <v/>
      </c>
      <c r="P48" s="281">
        <f t="shared" ca="1" si="4"/>
        <v>0</v>
      </c>
      <c r="Q48" s="288">
        <f t="shared" ca="1" si="5"/>
        <v>0</v>
      </c>
    </row>
    <row r="49" spans="3:17" ht="22.5">
      <c r="C49" s="284" t="str">
        <f ca="1">IF(ROW()-2&gt;[1]Start.listina!$N$7,"",INDIRECT(ADDRESS(ROW(),$D$2,1,1,"Centrum")))</f>
        <v/>
      </c>
      <c r="D49" s="284" t="str">
        <f ca="1">IF(ROW()-2&gt;[1]Start.listina!$O$7,"",INDIRECT(ADDRESS(ROW()+[1]Start.listina!$N$7,$D$2,1,1,"Centrum")))</f>
        <v/>
      </c>
      <c r="E49" s="282" t="str">
        <f ca="1">IF(TYPE(VLOOKUP(C49,[1]Centrum!$A$3:$C$130,3,0))&gt;3," - ",VLOOKUP(C49,[1]Centrum!$A$3:$C$130,3,0))</f>
        <v xml:space="preserve"> - </v>
      </c>
      <c r="F49" s="282" t="str">
        <f ca="1">IF(TYPE(VLOOKUP(D49,[1]Centrum!$A$3:$C$130,3,0))&gt;3," - ",VLOOKUP(D49,[1]Centrum!$A$3:$C$130,3,0))</f>
        <v xml:space="preserve"> - </v>
      </c>
      <c r="G49" s="448" t="str">
        <f>IF(ROW()-2&gt;[1]Start.listina!$O$7,"",ROW()-2)</f>
        <v/>
      </c>
      <c r="H49" s="278"/>
      <c r="I49" s="280"/>
      <c r="K49" s="281" t="str">
        <f t="shared" ca="1" si="0"/>
        <v/>
      </c>
      <c r="L49" s="281" t="str">
        <f t="shared" ca="1" si="1"/>
        <v/>
      </c>
      <c r="M49" s="281">
        <f t="shared" ca="1" si="2"/>
        <v>0</v>
      </c>
      <c r="N49" s="281">
        <f t="shared" ca="1" si="6"/>
        <v>0</v>
      </c>
      <c r="O49" s="281" t="str">
        <f t="shared" ca="1" si="3"/>
        <v/>
      </c>
      <c r="P49" s="281">
        <f t="shared" ca="1" si="4"/>
        <v>0</v>
      </c>
      <c r="Q49" s="288">
        <f t="shared" ca="1" si="5"/>
        <v>0</v>
      </c>
    </row>
    <row r="50" spans="3:17" ht="22.5">
      <c r="C50" s="284" t="str">
        <f ca="1">IF(ROW()-2&gt;[1]Start.listina!$N$7,"",INDIRECT(ADDRESS(ROW(),$D$2,1,1,"Centrum")))</f>
        <v/>
      </c>
      <c r="D50" s="284" t="str">
        <f ca="1">IF(ROW()-2&gt;[1]Start.listina!$O$7,"",INDIRECT(ADDRESS(ROW()+[1]Start.listina!$N$7,$D$2,1,1,"Centrum")))</f>
        <v/>
      </c>
      <c r="E50" s="282" t="str">
        <f ca="1">IF(TYPE(VLOOKUP(C50,[1]Centrum!$A$3:$C$130,3,0))&gt;3," - ",VLOOKUP(C50,[1]Centrum!$A$3:$C$130,3,0))</f>
        <v xml:space="preserve"> - </v>
      </c>
      <c r="F50" s="282" t="str">
        <f ca="1">IF(TYPE(VLOOKUP(D50,[1]Centrum!$A$3:$C$130,3,0))&gt;3," - ",VLOOKUP(D50,[1]Centrum!$A$3:$C$130,3,0))</f>
        <v xml:space="preserve"> - </v>
      </c>
      <c r="G50" s="448" t="str">
        <f>IF(ROW()-2&gt;[1]Start.listina!$O$7,"",ROW()-2)</f>
        <v/>
      </c>
      <c r="H50" s="278"/>
      <c r="I50" s="280"/>
      <c r="K50" s="281" t="str">
        <f t="shared" ca="1" si="0"/>
        <v/>
      </c>
      <c r="L50" s="281" t="str">
        <f t="shared" ca="1" si="1"/>
        <v/>
      </c>
      <c r="M50" s="281">
        <f t="shared" ca="1" si="2"/>
        <v>0</v>
      </c>
      <c r="N50" s="281">
        <f t="shared" ca="1" si="6"/>
        <v>0</v>
      </c>
      <c r="O50" s="281" t="str">
        <f t="shared" ca="1" si="3"/>
        <v/>
      </c>
      <c r="P50" s="281">
        <f t="shared" ca="1" si="4"/>
        <v>0</v>
      </c>
      <c r="Q50" s="288">
        <f t="shared" ca="1" si="5"/>
        <v>0</v>
      </c>
    </row>
    <row r="51" spans="3:17" ht="22.5">
      <c r="C51" s="284" t="str">
        <f ca="1">IF(ROW()-2&gt;[1]Start.listina!$N$7,"",INDIRECT(ADDRESS(ROW(),$D$2,1,1,"Centrum")))</f>
        <v/>
      </c>
      <c r="D51" s="284" t="str">
        <f ca="1">IF(ROW()-2&gt;[1]Start.listina!$O$7,"",INDIRECT(ADDRESS(ROW()+[1]Start.listina!$N$7,$D$2,1,1,"Centrum")))</f>
        <v/>
      </c>
      <c r="E51" s="282" t="str">
        <f ca="1">IF(TYPE(VLOOKUP(C51,[1]Centrum!$A$3:$C$130,3,0))&gt;3," - ",VLOOKUP(C51,[1]Centrum!$A$3:$C$130,3,0))</f>
        <v xml:space="preserve"> - </v>
      </c>
      <c r="F51" s="282" t="str">
        <f ca="1">IF(TYPE(VLOOKUP(D51,[1]Centrum!$A$3:$C$130,3,0))&gt;3," - ",VLOOKUP(D51,[1]Centrum!$A$3:$C$130,3,0))</f>
        <v xml:space="preserve"> - </v>
      </c>
      <c r="G51" s="448" t="str">
        <f>IF(ROW()-2&gt;[1]Start.listina!$O$7,"",ROW()-2)</f>
        <v/>
      </c>
      <c r="H51" s="278"/>
      <c r="I51" s="280"/>
      <c r="K51" s="281" t="str">
        <f t="shared" ca="1" si="0"/>
        <v/>
      </c>
      <c r="L51" s="281" t="str">
        <f t="shared" ca="1" si="1"/>
        <v/>
      </c>
      <c r="M51" s="281">
        <f t="shared" ca="1" si="2"/>
        <v>0</v>
      </c>
      <c r="N51" s="281">
        <f t="shared" ca="1" si="6"/>
        <v>0</v>
      </c>
      <c r="O51" s="281" t="str">
        <f t="shared" ca="1" si="3"/>
        <v/>
      </c>
      <c r="P51" s="281">
        <f t="shared" ca="1" si="4"/>
        <v>0</v>
      </c>
      <c r="Q51" s="288">
        <f t="shared" ca="1" si="5"/>
        <v>0</v>
      </c>
    </row>
    <row r="52" spans="3:17" ht="22.5">
      <c r="C52" s="284" t="str">
        <f ca="1">IF(ROW()-2&gt;[1]Start.listina!$N$7,"",INDIRECT(ADDRESS(ROW(),$D$2,1,1,"Centrum")))</f>
        <v/>
      </c>
      <c r="D52" s="284" t="str">
        <f ca="1">IF(ROW()-2&gt;[1]Start.listina!$O$7,"",INDIRECT(ADDRESS(ROW()+[1]Start.listina!$N$7,$D$2,1,1,"Centrum")))</f>
        <v/>
      </c>
      <c r="E52" s="282" t="str">
        <f ca="1">IF(TYPE(VLOOKUP(C52,[1]Centrum!$A$3:$C$130,3,0))&gt;3," - ",VLOOKUP(C52,[1]Centrum!$A$3:$C$130,3,0))</f>
        <v xml:space="preserve"> - </v>
      </c>
      <c r="F52" s="282" t="str">
        <f ca="1">IF(TYPE(VLOOKUP(D52,[1]Centrum!$A$3:$C$130,3,0))&gt;3," - ",VLOOKUP(D52,[1]Centrum!$A$3:$C$130,3,0))</f>
        <v xml:space="preserve"> - </v>
      </c>
      <c r="G52" s="448" t="str">
        <f>IF(ROW()-2&gt;[1]Start.listina!$O$7,"",ROW()-2)</f>
        <v/>
      </c>
      <c r="H52" s="278"/>
      <c r="I52" s="280"/>
      <c r="K52" s="281" t="str">
        <f t="shared" ca="1" si="0"/>
        <v/>
      </c>
      <c r="L52" s="281" t="str">
        <f t="shared" ca="1" si="1"/>
        <v/>
      </c>
      <c r="M52" s="281">
        <f t="shared" ca="1" si="2"/>
        <v>0</v>
      </c>
      <c r="N52" s="281">
        <f t="shared" ca="1" si="6"/>
        <v>0</v>
      </c>
      <c r="O52" s="281" t="str">
        <f t="shared" ca="1" si="3"/>
        <v/>
      </c>
      <c r="P52" s="281">
        <f t="shared" ca="1" si="4"/>
        <v>0</v>
      </c>
      <c r="Q52" s="288">
        <f t="shared" ca="1" si="5"/>
        <v>0</v>
      </c>
    </row>
    <row r="53" spans="3:17" ht="22.5">
      <c r="C53" s="284" t="str">
        <f ca="1">IF(ROW()-2&gt;[1]Start.listina!$N$7,"",INDIRECT(ADDRESS(ROW(),$D$2,1,1,"Centrum")))</f>
        <v/>
      </c>
      <c r="D53" s="284" t="str">
        <f ca="1">IF(ROW()-2&gt;[1]Start.listina!$O$7,"",INDIRECT(ADDRESS(ROW()+[1]Start.listina!$N$7,$D$2,1,1,"Centrum")))</f>
        <v/>
      </c>
      <c r="E53" s="282" t="str">
        <f ca="1">IF(TYPE(VLOOKUP(C53,[1]Centrum!$A$3:$C$130,3,0))&gt;3," - ",VLOOKUP(C53,[1]Centrum!$A$3:$C$130,3,0))</f>
        <v xml:space="preserve"> - </v>
      </c>
      <c r="F53" s="282" t="str">
        <f ca="1">IF(TYPE(VLOOKUP(D53,[1]Centrum!$A$3:$C$130,3,0))&gt;3," - ",VLOOKUP(D53,[1]Centrum!$A$3:$C$130,3,0))</f>
        <v xml:space="preserve"> - </v>
      </c>
      <c r="G53" s="448" t="str">
        <f>IF(ROW()-2&gt;[1]Start.listina!$O$7,"",ROW()-2)</f>
        <v/>
      </c>
      <c r="H53" s="278"/>
      <c r="I53" s="280"/>
      <c r="K53" s="281" t="str">
        <f t="shared" ca="1" si="0"/>
        <v/>
      </c>
      <c r="L53" s="281" t="str">
        <f t="shared" ca="1" si="1"/>
        <v/>
      </c>
      <c r="M53" s="281">
        <f t="shared" ca="1" si="2"/>
        <v>0</v>
      </c>
      <c r="N53" s="281">
        <f t="shared" ca="1" si="6"/>
        <v>0</v>
      </c>
      <c r="O53" s="281" t="str">
        <f t="shared" ca="1" si="3"/>
        <v/>
      </c>
      <c r="P53" s="281">
        <f t="shared" ca="1" si="4"/>
        <v>0</v>
      </c>
      <c r="Q53" s="288">
        <f t="shared" ca="1" si="5"/>
        <v>0</v>
      </c>
    </row>
    <row r="54" spans="3:17" ht="22.5">
      <c r="C54" s="284" t="str">
        <f ca="1">IF(ROW()-2&gt;[1]Start.listina!$N$7,"",INDIRECT(ADDRESS(ROW(),$D$2,1,1,"Centrum")))</f>
        <v/>
      </c>
      <c r="D54" s="284" t="str">
        <f ca="1">IF(ROW()-2&gt;[1]Start.listina!$O$7,"",INDIRECT(ADDRESS(ROW()+[1]Start.listina!$N$7,$D$2,1,1,"Centrum")))</f>
        <v/>
      </c>
      <c r="E54" s="282" t="str">
        <f ca="1">IF(TYPE(VLOOKUP(C54,[1]Centrum!$A$3:$C$130,3,0))&gt;3," - ",VLOOKUP(C54,[1]Centrum!$A$3:$C$130,3,0))</f>
        <v xml:space="preserve"> - </v>
      </c>
      <c r="F54" s="282" t="str">
        <f ca="1">IF(TYPE(VLOOKUP(D54,[1]Centrum!$A$3:$C$130,3,0))&gt;3," - ",VLOOKUP(D54,[1]Centrum!$A$3:$C$130,3,0))</f>
        <v xml:space="preserve"> - </v>
      </c>
      <c r="G54" s="448" t="str">
        <f>IF(ROW()-2&gt;[1]Start.listina!$O$7,"",ROW()-2)</f>
        <v/>
      </c>
      <c r="H54" s="278"/>
      <c r="I54" s="280"/>
      <c r="K54" s="281" t="str">
        <f t="shared" ca="1" si="0"/>
        <v/>
      </c>
      <c r="L54" s="281" t="str">
        <f t="shared" ca="1" si="1"/>
        <v/>
      </c>
      <c r="M54" s="281">
        <f t="shared" ca="1" si="2"/>
        <v>0</v>
      </c>
      <c r="N54" s="281">
        <f t="shared" ca="1" si="6"/>
        <v>0</v>
      </c>
      <c r="O54" s="281" t="str">
        <f t="shared" ca="1" si="3"/>
        <v/>
      </c>
      <c r="P54" s="281">
        <f t="shared" ca="1" si="4"/>
        <v>0</v>
      </c>
      <c r="Q54" s="288">
        <f t="shared" ca="1" si="5"/>
        <v>0</v>
      </c>
    </row>
    <row r="55" spans="3:17" ht="22.5">
      <c r="C55" s="284" t="str">
        <f ca="1">IF(ROW()-2&gt;[1]Start.listina!$N$7,"",INDIRECT(ADDRESS(ROW(),$D$2,1,1,"Centrum")))</f>
        <v/>
      </c>
      <c r="D55" s="284" t="str">
        <f ca="1">IF(ROW()-2&gt;[1]Start.listina!$O$7,"",INDIRECT(ADDRESS(ROW()+[1]Start.listina!$N$7,$D$2,1,1,"Centrum")))</f>
        <v/>
      </c>
      <c r="E55" s="282" t="str">
        <f ca="1">IF(TYPE(VLOOKUP(C55,[1]Centrum!$A$3:$C$130,3,0))&gt;3," - ",VLOOKUP(C55,[1]Centrum!$A$3:$C$130,3,0))</f>
        <v xml:space="preserve"> - </v>
      </c>
      <c r="F55" s="282" t="str">
        <f ca="1">IF(TYPE(VLOOKUP(D55,[1]Centrum!$A$3:$C$130,3,0))&gt;3," - ",VLOOKUP(D55,[1]Centrum!$A$3:$C$130,3,0))</f>
        <v xml:space="preserve"> - </v>
      </c>
      <c r="G55" s="448" t="str">
        <f>IF(ROW()-2&gt;[1]Start.listina!$O$7,"",ROW()-2)</f>
        <v/>
      </c>
      <c r="H55" s="278"/>
      <c r="I55" s="280"/>
      <c r="K55" s="281" t="str">
        <f t="shared" ca="1" si="0"/>
        <v/>
      </c>
      <c r="L55" s="281" t="str">
        <f t="shared" ca="1" si="1"/>
        <v/>
      </c>
      <c r="M55" s="281">
        <f t="shared" ca="1" si="2"/>
        <v>0</v>
      </c>
      <c r="N55" s="281">
        <f t="shared" ca="1" si="6"/>
        <v>0</v>
      </c>
      <c r="O55" s="281" t="str">
        <f t="shared" ca="1" si="3"/>
        <v/>
      </c>
      <c r="P55" s="281">
        <f t="shared" ca="1" si="4"/>
        <v>0</v>
      </c>
      <c r="Q55" s="288">
        <f t="shared" ca="1" si="5"/>
        <v>0</v>
      </c>
    </row>
    <row r="56" spans="3:17" ht="22.5">
      <c r="C56" s="284" t="str">
        <f ca="1">IF(ROW()-2&gt;[1]Start.listina!$N$7,"",INDIRECT(ADDRESS(ROW(),$D$2,1,1,"Centrum")))</f>
        <v/>
      </c>
      <c r="D56" s="284" t="str">
        <f ca="1">IF(ROW()-2&gt;[1]Start.listina!$O$7,"",INDIRECT(ADDRESS(ROW()+[1]Start.listina!$N$7,$D$2,1,1,"Centrum")))</f>
        <v/>
      </c>
      <c r="E56" s="282" t="str">
        <f ca="1">IF(TYPE(VLOOKUP(C56,[1]Centrum!$A$3:$C$130,3,0))&gt;3," - ",VLOOKUP(C56,[1]Centrum!$A$3:$C$130,3,0))</f>
        <v xml:space="preserve"> - </v>
      </c>
      <c r="F56" s="282" t="str">
        <f ca="1">IF(TYPE(VLOOKUP(D56,[1]Centrum!$A$3:$C$130,3,0))&gt;3," - ",VLOOKUP(D56,[1]Centrum!$A$3:$C$130,3,0))</f>
        <v xml:space="preserve"> - </v>
      </c>
      <c r="G56" s="448" t="str">
        <f>IF(ROW()-2&gt;[1]Start.listina!$O$7,"",ROW()-2)</f>
        <v/>
      </c>
      <c r="H56" s="278"/>
      <c r="I56" s="280"/>
      <c r="K56" s="281" t="str">
        <f t="shared" ca="1" si="0"/>
        <v/>
      </c>
      <c r="L56" s="281" t="str">
        <f t="shared" ca="1" si="1"/>
        <v/>
      </c>
      <c r="M56" s="281">
        <f t="shared" ca="1" si="2"/>
        <v>0</v>
      </c>
      <c r="N56" s="281">
        <f t="shared" ca="1" si="6"/>
        <v>0</v>
      </c>
      <c r="O56" s="281" t="str">
        <f t="shared" ca="1" si="3"/>
        <v/>
      </c>
      <c r="P56" s="281">
        <f t="shared" ca="1" si="4"/>
        <v>0</v>
      </c>
      <c r="Q56" s="288">
        <f t="shared" ca="1" si="5"/>
        <v>0</v>
      </c>
    </row>
    <row r="57" spans="3:17" ht="22.5">
      <c r="C57" s="284" t="str">
        <f ca="1">IF(ROW()-2&gt;[1]Start.listina!$N$7,"",INDIRECT(ADDRESS(ROW(),$D$2,1,1,"Centrum")))</f>
        <v/>
      </c>
      <c r="D57" s="284" t="str">
        <f ca="1">IF(ROW()-2&gt;[1]Start.listina!$O$7,"",INDIRECT(ADDRESS(ROW()+[1]Start.listina!$N$7,$D$2,1,1,"Centrum")))</f>
        <v/>
      </c>
      <c r="E57" s="282" t="str">
        <f ca="1">IF(TYPE(VLOOKUP(C57,[1]Centrum!$A$3:$C$130,3,0))&gt;3," - ",VLOOKUP(C57,[1]Centrum!$A$3:$C$130,3,0))</f>
        <v xml:space="preserve"> - </v>
      </c>
      <c r="F57" s="282" t="str">
        <f ca="1">IF(TYPE(VLOOKUP(D57,[1]Centrum!$A$3:$C$130,3,0))&gt;3," - ",VLOOKUP(D57,[1]Centrum!$A$3:$C$130,3,0))</f>
        <v xml:space="preserve"> - </v>
      </c>
      <c r="G57" s="448" t="str">
        <f>IF(ROW()-2&gt;[1]Start.listina!$O$7,"",ROW()-2)</f>
        <v/>
      </c>
      <c r="H57" s="278"/>
      <c r="I57" s="280"/>
      <c r="K57" s="281" t="str">
        <f t="shared" ca="1" si="0"/>
        <v/>
      </c>
      <c r="L57" s="281" t="str">
        <f t="shared" ca="1" si="1"/>
        <v/>
      </c>
      <c r="M57" s="281">
        <f t="shared" ca="1" si="2"/>
        <v>0</v>
      </c>
      <c r="N57" s="281">
        <f t="shared" ca="1" si="6"/>
        <v>0</v>
      </c>
      <c r="O57" s="281" t="str">
        <f t="shared" ca="1" si="3"/>
        <v/>
      </c>
      <c r="P57" s="281">
        <f t="shared" ca="1" si="4"/>
        <v>0</v>
      </c>
      <c r="Q57" s="288">
        <f t="shared" ca="1" si="5"/>
        <v>0</v>
      </c>
    </row>
    <row r="58" spans="3:17" ht="22.5">
      <c r="C58" s="284" t="str">
        <f ca="1">IF(ROW()-2&gt;[1]Start.listina!$N$7,"",INDIRECT(ADDRESS(ROW(),$D$2,1,1,"Centrum")))</f>
        <v/>
      </c>
      <c r="D58" s="284" t="str">
        <f ca="1">IF(ROW()-2&gt;[1]Start.listina!$O$7,"",INDIRECT(ADDRESS(ROW()+[1]Start.listina!$N$7,$D$2,1,1,"Centrum")))</f>
        <v/>
      </c>
      <c r="E58" s="282" t="str">
        <f ca="1">IF(TYPE(VLOOKUP(C58,[1]Centrum!$A$3:$C$130,3,0))&gt;3," - ",VLOOKUP(C58,[1]Centrum!$A$3:$C$130,3,0))</f>
        <v xml:space="preserve"> - </v>
      </c>
      <c r="F58" s="282" t="str">
        <f ca="1">IF(TYPE(VLOOKUP(D58,[1]Centrum!$A$3:$C$130,3,0))&gt;3," - ",VLOOKUP(D58,[1]Centrum!$A$3:$C$130,3,0))</f>
        <v xml:space="preserve"> - </v>
      </c>
      <c r="G58" s="448" t="str">
        <f>IF(ROW()-2&gt;[1]Start.listina!$O$7,"",ROW()-2)</f>
        <v/>
      </c>
      <c r="H58" s="278"/>
      <c r="I58" s="280"/>
      <c r="K58" s="281" t="str">
        <f t="shared" ca="1" si="0"/>
        <v/>
      </c>
      <c r="L58" s="281" t="str">
        <f t="shared" ca="1" si="1"/>
        <v/>
      </c>
      <c r="M58" s="281">
        <f t="shared" ca="1" si="2"/>
        <v>0</v>
      </c>
      <c r="N58" s="281">
        <f t="shared" ca="1" si="6"/>
        <v>0</v>
      </c>
      <c r="O58" s="281" t="str">
        <f t="shared" ca="1" si="3"/>
        <v/>
      </c>
      <c r="P58" s="281">
        <f t="shared" ca="1" si="4"/>
        <v>0</v>
      </c>
      <c r="Q58" s="288">
        <f t="shared" ca="1" si="5"/>
        <v>0</v>
      </c>
    </row>
    <row r="59" spans="3:17" ht="22.5">
      <c r="C59" s="284" t="str">
        <f ca="1">IF(ROW()-2&gt;[1]Start.listina!$N$7,"",INDIRECT(ADDRESS(ROW(),$D$2,1,1,"Centrum")))</f>
        <v/>
      </c>
      <c r="D59" s="284" t="str">
        <f ca="1">IF(ROW()-2&gt;[1]Start.listina!$O$7,"",INDIRECT(ADDRESS(ROW()+[1]Start.listina!$N$7,$D$2,1,1,"Centrum")))</f>
        <v/>
      </c>
      <c r="E59" s="282" t="str">
        <f ca="1">IF(TYPE(VLOOKUP(C59,[1]Centrum!$A$3:$C$130,3,0))&gt;3," - ",VLOOKUP(C59,[1]Centrum!$A$3:$C$130,3,0))</f>
        <v xml:space="preserve"> - </v>
      </c>
      <c r="F59" s="282" t="str">
        <f ca="1">IF(TYPE(VLOOKUP(D59,[1]Centrum!$A$3:$C$130,3,0))&gt;3," - ",VLOOKUP(D59,[1]Centrum!$A$3:$C$130,3,0))</f>
        <v xml:space="preserve"> - </v>
      </c>
      <c r="G59" s="448" t="str">
        <f>IF(ROW()-2&gt;[1]Start.listina!$O$7,"",ROW()-2)</f>
        <v/>
      </c>
      <c r="H59" s="278"/>
      <c r="I59" s="280"/>
      <c r="K59" s="281" t="str">
        <f t="shared" ca="1" si="0"/>
        <v/>
      </c>
      <c r="L59" s="281" t="str">
        <f t="shared" ca="1" si="1"/>
        <v/>
      </c>
      <c r="M59" s="281">
        <f t="shared" ca="1" si="2"/>
        <v>0</v>
      </c>
      <c r="N59" s="281">
        <f t="shared" ca="1" si="6"/>
        <v>0</v>
      </c>
      <c r="O59" s="281" t="str">
        <f t="shared" ca="1" si="3"/>
        <v/>
      </c>
      <c r="P59" s="281">
        <f t="shared" ca="1" si="4"/>
        <v>0</v>
      </c>
      <c r="Q59" s="288">
        <f t="shared" ca="1" si="5"/>
        <v>0</v>
      </c>
    </row>
    <row r="60" spans="3:17" ht="22.5">
      <c r="C60" s="284" t="str">
        <f ca="1">IF(ROW()-2&gt;[1]Start.listina!$N$7,"",INDIRECT(ADDRESS(ROW(),$D$2,1,1,"Centrum")))</f>
        <v/>
      </c>
      <c r="D60" s="284" t="str">
        <f ca="1">IF(ROW()-2&gt;[1]Start.listina!$O$7,"",INDIRECT(ADDRESS(ROW()+[1]Start.listina!$N$7,$D$2,1,1,"Centrum")))</f>
        <v/>
      </c>
      <c r="E60" s="282" t="str">
        <f ca="1">IF(TYPE(VLOOKUP(C60,[1]Centrum!$A$3:$C$130,3,0))&gt;3," - ",VLOOKUP(C60,[1]Centrum!$A$3:$C$130,3,0))</f>
        <v xml:space="preserve"> - </v>
      </c>
      <c r="F60" s="282" t="str">
        <f ca="1">IF(TYPE(VLOOKUP(D60,[1]Centrum!$A$3:$C$130,3,0))&gt;3," - ",VLOOKUP(D60,[1]Centrum!$A$3:$C$130,3,0))</f>
        <v xml:space="preserve"> - </v>
      </c>
      <c r="G60" s="448" t="str">
        <f>IF(ROW()-2&gt;[1]Start.listina!$O$7,"",ROW()-2)</f>
        <v/>
      </c>
      <c r="H60" s="278"/>
      <c r="I60" s="280"/>
      <c r="K60" s="281" t="str">
        <f t="shared" ca="1" si="0"/>
        <v/>
      </c>
      <c r="L60" s="281" t="str">
        <f t="shared" ca="1" si="1"/>
        <v/>
      </c>
      <c r="M60" s="281">
        <f t="shared" ca="1" si="2"/>
        <v>0</v>
      </c>
      <c r="N60" s="281">
        <f t="shared" ca="1" si="6"/>
        <v>0</v>
      </c>
      <c r="O60" s="281" t="str">
        <f t="shared" ca="1" si="3"/>
        <v/>
      </c>
      <c r="P60" s="281">
        <f t="shared" ca="1" si="4"/>
        <v>0</v>
      </c>
      <c r="Q60" s="288">
        <f t="shared" ca="1" si="5"/>
        <v>0</v>
      </c>
    </row>
    <row r="61" spans="3:17" ht="22.5">
      <c r="C61" s="284" t="str">
        <f ca="1">IF(ROW()-2&gt;[1]Start.listina!$N$7,"",INDIRECT(ADDRESS(ROW(),$D$2,1,1,"Centrum")))</f>
        <v/>
      </c>
      <c r="D61" s="284" t="str">
        <f ca="1">IF(ROW()-2&gt;[1]Start.listina!$O$7,"",INDIRECT(ADDRESS(ROW()+[1]Start.listina!$N$7,$D$2,1,1,"Centrum")))</f>
        <v/>
      </c>
      <c r="E61" s="282" t="str">
        <f ca="1">IF(TYPE(VLOOKUP(C61,[1]Centrum!$A$3:$C$130,3,0))&gt;3," - ",VLOOKUP(C61,[1]Centrum!$A$3:$C$130,3,0))</f>
        <v xml:space="preserve"> - </v>
      </c>
      <c r="F61" s="282" t="str">
        <f ca="1">IF(TYPE(VLOOKUP(D61,[1]Centrum!$A$3:$C$130,3,0))&gt;3," - ",VLOOKUP(D61,[1]Centrum!$A$3:$C$130,3,0))</f>
        <v xml:space="preserve"> - </v>
      </c>
      <c r="G61" s="448" t="str">
        <f>IF(ROW()-2&gt;[1]Start.listina!$O$7,"",ROW()-2)</f>
        <v/>
      </c>
      <c r="H61" s="278"/>
      <c r="I61" s="280"/>
      <c r="K61" s="281" t="str">
        <f t="shared" ca="1" si="0"/>
        <v/>
      </c>
      <c r="L61" s="281" t="str">
        <f t="shared" ca="1" si="1"/>
        <v/>
      </c>
      <c r="M61" s="281">
        <f t="shared" ca="1" si="2"/>
        <v>0</v>
      </c>
      <c r="N61" s="281">
        <f t="shared" ca="1" si="6"/>
        <v>0</v>
      </c>
      <c r="O61" s="281" t="str">
        <f t="shared" ca="1" si="3"/>
        <v/>
      </c>
      <c r="P61" s="281">
        <f t="shared" ca="1" si="4"/>
        <v>0</v>
      </c>
      <c r="Q61" s="288">
        <f t="shared" ca="1" si="5"/>
        <v>0</v>
      </c>
    </row>
    <row r="62" spans="3:17" ht="22.5">
      <c r="C62" s="284" t="str">
        <f ca="1">IF(ROW()-2&gt;[1]Start.listina!$N$7,"",INDIRECT(ADDRESS(ROW(),$D$2,1,1,"Centrum")))</f>
        <v/>
      </c>
      <c r="D62" s="284" t="str">
        <f ca="1">IF(ROW()-2&gt;[1]Start.listina!$O$7,"",INDIRECT(ADDRESS(ROW()+[1]Start.listina!$N$7,$D$2,1,1,"Centrum")))</f>
        <v/>
      </c>
      <c r="E62" s="282" t="str">
        <f ca="1">IF(TYPE(VLOOKUP(C62,[1]Centrum!$A$3:$C$130,3,0))&gt;3," - ",VLOOKUP(C62,[1]Centrum!$A$3:$C$130,3,0))</f>
        <v xml:space="preserve"> - </v>
      </c>
      <c r="F62" s="282" t="str">
        <f ca="1">IF(TYPE(VLOOKUP(D62,[1]Centrum!$A$3:$C$130,3,0))&gt;3," - ",VLOOKUP(D62,[1]Centrum!$A$3:$C$130,3,0))</f>
        <v xml:space="preserve"> - </v>
      </c>
      <c r="G62" s="448" t="str">
        <f>IF(ROW()-2&gt;[1]Start.listina!$O$7,"",ROW()-2)</f>
        <v/>
      </c>
      <c r="H62" s="278"/>
      <c r="I62" s="280"/>
      <c r="K62" s="281" t="str">
        <f t="shared" ca="1" si="0"/>
        <v/>
      </c>
      <c r="L62" s="281" t="str">
        <f t="shared" ca="1" si="1"/>
        <v/>
      </c>
      <c r="M62" s="281">
        <f t="shared" ca="1" si="2"/>
        <v>0</v>
      </c>
      <c r="N62" s="281">
        <f t="shared" ca="1" si="6"/>
        <v>0</v>
      </c>
      <c r="O62" s="281" t="str">
        <f t="shared" ca="1" si="3"/>
        <v/>
      </c>
      <c r="P62" s="281">
        <f t="shared" ca="1" si="4"/>
        <v>0</v>
      </c>
      <c r="Q62" s="288">
        <f t="shared" ca="1" si="5"/>
        <v>0</v>
      </c>
    </row>
    <row r="63" spans="3:17" ht="22.5">
      <c r="C63" s="284" t="str">
        <f ca="1">IF(ROW()-2&gt;[1]Start.listina!$N$7,"",INDIRECT(ADDRESS(ROW(),$D$2,1,1,"Centrum")))</f>
        <v/>
      </c>
      <c r="D63" s="284" t="str">
        <f ca="1">IF(ROW()-2&gt;[1]Start.listina!$O$7,"",INDIRECT(ADDRESS(ROW()+[1]Start.listina!$N$7,$D$2,1,1,"Centrum")))</f>
        <v/>
      </c>
      <c r="E63" s="282" t="str">
        <f ca="1">IF(TYPE(VLOOKUP(C63,[1]Centrum!$A$3:$C$130,3,0))&gt;3," - ",VLOOKUP(C63,[1]Centrum!$A$3:$C$130,3,0))</f>
        <v xml:space="preserve"> - </v>
      </c>
      <c r="F63" s="282" t="str">
        <f ca="1">IF(TYPE(VLOOKUP(D63,[1]Centrum!$A$3:$C$130,3,0))&gt;3," - ",VLOOKUP(D63,[1]Centrum!$A$3:$C$130,3,0))</f>
        <v xml:space="preserve"> - </v>
      </c>
      <c r="G63" s="448" t="str">
        <f>IF(ROW()-2&gt;[1]Start.listina!$O$7,"",ROW()-2)</f>
        <v/>
      </c>
      <c r="H63" s="278"/>
      <c r="I63" s="280"/>
      <c r="K63" s="281" t="str">
        <f t="shared" ca="1" si="0"/>
        <v/>
      </c>
      <c r="L63" s="281" t="str">
        <f t="shared" ca="1" si="1"/>
        <v/>
      </c>
      <c r="M63" s="281">
        <f t="shared" ca="1" si="2"/>
        <v>0</v>
      </c>
      <c r="N63" s="281">
        <f t="shared" ca="1" si="6"/>
        <v>0</v>
      </c>
      <c r="O63" s="281" t="str">
        <f t="shared" ca="1" si="3"/>
        <v/>
      </c>
      <c r="P63" s="281">
        <f t="shared" ca="1" si="4"/>
        <v>0</v>
      </c>
      <c r="Q63" s="288">
        <f t="shared" ca="1" si="5"/>
        <v>0</v>
      </c>
    </row>
    <row r="64" spans="3:17" ht="22.5">
      <c r="C64" s="284" t="str">
        <f ca="1">IF(ROW()-2&gt;[1]Start.listina!$N$7,"",INDIRECT(ADDRESS(ROW(),$D$2,1,1,"Centrum")))</f>
        <v/>
      </c>
      <c r="D64" s="284" t="str">
        <f ca="1">IF(ROW()-2&gt;[1]Start.listina!$O$7,"",INDIRECT(ADDRESS(ROW()+[1]Start.listina!$N$7,$D$2,1,1,"Centrum")))</f>
        <v/>
      </c>
      <c r="E64" s="282" t="str">
        <f ca="1">IF(TYPE(VLOOKUP(C64,[1]Centrum!$A$3:$C$130,3,0))&gt;3," - ",VLOOKUP(C64,[1]Centrum!$A$3:$C$130,3,0))</f>
        <v xml:space="preserve"> - </v>
      </c>
      <c r="F64" s="282" t="str">
        <f ca="1">IF(TYPE(VLOOKUP(D64,[1]Centrum!$A$3:$C$130,3,0))&gt;3," - ",VLOOKUP(D64,[1]Centrum!$A$3:$C$130,3,0))</f>
        <v xml:space="preserve"> - </v>
      </c>
      <c r="G64" s="448" t="str">
        <f>IF(ROW()-2&gt;[1]Start.listina!$O$7,"",ROW()-2)</f>
        <v/>
      </c>
      <c r="H64" s="278"/>
      <c r="I64" s="280"/>
      <c r="K64" s="281" t="str">
        <f t="shared" ca="1" si="0"/>
        <v/>
      </c>
      <c r="L64" s="281" t="str">
        <f t="shared" ca="1" si="1"/>
        <v/>
      </c>
      <c r="M64" s="281">
        <f t="shared" ca="1" si="2"/>
        <v>0</v>
      </c>
      <c r="N64" s="281">
        <f t="shared" ca="1" si="6"/>
        <v>0</v>
      </c>
      <c r="O64" s="281" t="str">
        <f t="shared" ca="1" si="3"/>
        <v/>
      </c>
      <c r="P64" s="281">
        <f t="shared" ca="1" si="4"/>
        <v>0</v>
      </c>
      <c r="Q64" s="288">
        <f t="shared" ca="1" si="5"/>
        <v>0</v>
      </c>
    </row>
    <row r="65" spans="3:17" ht="22.5">
      <c r="C65" s="284" t="str">
        <f ca="1">IF(ROW()-2&gt;[1]Start.listina!$N$7,"",INDIRECT(ADDRESS(ROW(),$D$2,1,1,"Centrum")))</f>
        <v/>
      </c>
      <c r="D65" s="284" t="str">
        <f ca="1">IF(ROW()-2&gt;[1]Start.listina!$O$7,"",INDIRECT(ADDRESS(ROW()+[1]Start.listina!$N$7,$D$2,1,1,"Centrum")))</f>
        <v/>
      </c>
      <c r="E65" s="282" t="str">
        <f ca="1">IF(TYPE(VLOOKUP(C65,[1]Centrum!$A$3:$C$130,3,0))&gt;3," - ",VLOOKUP(C65,[1]Centrum!$A$3:$C$130,3,0))</f>
        <v xml:space="preserve"> - </v>
      </c>
      <c r="F65" s="282" t="str">
        <f ca="1">IF(TYPE(VLOOKUP(D65,[1]Centrum!$A$3:$C$130,3,0))&gt;3," - ",VLOOKUP(D65,[1]Centrum!$A$3:$C$130,3,0))</f>
        <v xml:space="preserve"> - </v>
      </c>
      <c r="G65" s="448" t="str">
        <f>IF(ROW()-2&gt;[1]Start.listina!$O$7,"",ROW()-2)</f>
        <v/>
      </c>
      <c r="H65" s="278"/>
      <c r="I65" s="280"/>
      <c r="K65" s="281" t="str">
        <f t="shared" ca="1" si="0"/>
        <v/>
      </c>
      <c r="L65" s="281" t="str">
        <f t="shared" ca="1" si="1"/>
        <v/>
      </c>
      <c r="M65" s="281">
        <f t="shared" ca="1" si="2"/>
        <v>0</v>
      </c>
      <c r="N65" s="281">
        <f t="shared" ca="1" si="6"/>
        <v>0</v>
      </c>
      <c r="O65" s="281" t="str">
        <f t="shared" ca="1" si="3"/>
        <v/>
      </c>
      <c r="P65" s="281">
        <f t="shared" ca="1" si="4"/>
        <v>0</v>
      </c>
      <c r="Q65" s="288">
        <f t="shared" ca="1" si="5"/>
        <v>0</v>
      </c>
    </row>
    <row r="66" spans="3:17" ht="22.5">
      <c r="C66" s="284" t="str">
        <f ca="1">IF(ROW()-2&gt;[1]Start.listina!$N$7,"",INDIRECT(ADDRESS(ROW(),$D$2,1,1,"Centrum")))</f>
        <v/>
      </c>
      <c r="D66" s="284" t="str">
        <f ca="1">IF(ROW()-2&gt;[1]Start.listina!$O$7,"",INDIRECT(ADDRESS(ROW()+[1]Start.listina!$N$7,$D$2,1,1,"Centrum")))</f>
        <v/>
      </c>
      <c r="E66" s="282" t="str">
        <f ca="1">IF(TYPE(VLOOKUP(C66,[1]Centrum!$A$3:$C$130,3,0))&gt;3," - ",VLOOKUP(C66,[1]Centrum!$A$3:$C$130,3,0))</f>
        <v xml:space="preserve"> - </v>
      </c>
      <c r="F66" s="282" t="str">
        <f ca="1">IF(TYPE(VLOOKUP(D66,[1]Centrum!$A$3:$C$130,3,0))&gt;3," - ",VLOOKUP(D66,[1]Centrum!$A$3:$C$130,3,0))</f>
        <v xml:space="preserve"> - </v>
      </c>
      <c r="G66" s="448" t="str">
        <f>IF(ROW()-2&gt;[1]Start.listina!$O$7,"",ROW()-2)</f>
        <v/>
      </c>
      <c r="H66" s="278"/>
      <c r="I66" s="280"/>
      <c r="K66" s="281" t="str">
        <f ca="1">IF(TRIM($F66)="-","",$D66)</f>
        <v/>
      </c>
      <c r="L66" s="281" t="str">
        <f ca="1">IF(TRIM($E66)="-","",$C66)</f>
        <v/>
      </c>
      <c r="M66" s="281">
        <f ca="1">IF(AND(TRIM($E66)&lt;&gt;"-",$H66&gt;$I66),1,0)</f>
        <v>0</v>
      </c>
      <c r="N66" s="281">
        <f t="shared" ca="1" si="6"/>
        <v>0</v>
      </c>
      <c r="O66" s="281" t="str">
        <f ca="1">IF(TRIM($F66)="-","",$D66)</f>
        <v/>
      </c>
      <c r="P66" s="281">
        <f ca="1">IF(AND(TRIM($F66)&lt;&gt;"-",$I66&gt;$H66),1,0)</f>
        <v>0</v>
      </c>
      <c r="Q66" s="288">
        <f ca="1">IF(TRIM($F66)="-",0,$I66-$H66)</f>
        <v>0</v>
      </c>
    </row>
  </sheetData>
  <mergeCells count="2">
    <mergeCell ref="H1:I1"/>
    <mergeCell ref="H2:I2"/>
  </mergeCells>
  <conditionalFormatting sqref="E3:E66">
    <cfRule type="expression" dxfId="185" priority="2" stopIfTrue="1">
      <formula>IF($H3&gt;$I3,TRUE,FALSE)</formula>
    </cfRule>
  </conditionalFormatting>
  <conditionalFormatting sqref="F3:F66">
    <cfRule type="expression" dxfId="183" priority="1" stopIfTrue="1">
      <formula>IF($I3&gt;$H3,TRUE,FALSE)</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dimension ref="A1:AI66"/>
  <sheetViews>
    <sheetView topLeftCell="E1" workbookViewId="0">
      <selection activeCell="E1" sqref="E1"/>
    </sheetView>
  </sheetViews>
  <sheetFormatPr defaultColWidth="9" defaultRowHeight="12.75"/>
  <cols>
    <col min="1" max="1" width="2" hidden="1" customWidth="1"/>
    <col min="2" max="2" width="1.5703125" hidden="1" customWidth="1"/>
    <col min="3" max="3" width="4.42578125" hidden="1" customWidth="1"/>
    <col min="4" max="4" width="4" hidden="1" customWidth="1"/>
    <col min="5" max="6" width="41.5703125" customWidth="1"/>
    <col min="7" max="7" width="5.42578125" customWidth="1"/>
    <col min="8" max="9" width="6.42578125" customWidth="1"/>
    <col min="10" max="10" width="26.85546875" customWidth="1"/>
    <col min="11" max="17" width="9" hidden="1" customWidth="1"/>
  </cols>
  <sheetData>
    <row r="1" spans="3:35" ht="32.25" thickBot="1">
      <c r="E1" s="290" t="s">
        <v>223</v>
      </c>
      <c r="F1" s="283" t="str">
        <f>[1]Start.listina!$K$4</f>
        <v>Grand Prix Egrensis</v>
      </c>
      <c r="G1" s="1"/>
      <c r="H1" s="505" t="str">
        <f>[1]Start.listina!$K$3</f>
        <v>27.09.2020</v>
      </c>
      <c r="I1" s="505"/>
      <c r="J1" s="289" t="e">
        <f ca="1">INDIRECT(ADDRESS(1,$D$2+2,1,1,"Centrum"))</f>
        <v>#N/A</v>
      </c>
      <c r="K1" s="502"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c r="D2" s="246">
        <v>46</v>
      </c>
      <c r="E2" s="8" t="s">
        <v>205</v>
      </c>
      <c r="F2" s="8" t="s">
        <v>206</v>
      </c>
      <c r="G2" s="279" t="s">
        <v>368</v>
      </c>
      <c r="H2" s="509" t="s">
        <v>204</v>
      </c>
      <c r="I2" s="510"/>
      <c r="J2" s="289" t="e">
        <f ca="1">INDIRECT(ADDRESS(1,$D$2+2,1,1,"Centrum"))</f>
        <v>#N/A</v>
      </c>
      <c r="K2" s="285" t="s">
        <v>214</v>
      </c>
      <c r="L2" s="285" t="s">
        <v>213</v>
      </c>
      <c r="M2" s="285" t="s">
        <v>211</v>
      </c>
      <c r="N2" s="286" t="s">
        <v>210</v>
      </c>
      <c r="O2" s="285" t="s">
        <v>214</v>
      </c>
      <c r="P2" s="285" t="s">
        <v>211</v>
      </c>
      <c r="Q2" s="286" t="s">
        <v>210</v>
      </c>
    </row>
    <row r="3" spans="3:35" ht="22.5">
      <c r="C3" s="284">
        <f ca="1">IF(ROW()-2&gt;[1]Start.listina!$O$7,"",INDIRECT(ADDRESS(3+(ROW()-3)*2,$D$2,1,1,"Centrum")))</f>
        <v>31</v>
      </c>
      <c r="D3" s="284">
        <f ca="1">IF(ROW()-2&gt;[1]Start.listina!$O$7,"",INDIRECT(ADDRESS(4+(ROW()-3)*2,$D$2,1,1,"Centrum")))</f>
        <v>42</v>
      </c>
      <c r="E3" s="282" t="str">
        <f ca="1">IF(TYPE(VLOOKUP(C3,[1]Centrum!$A$3:$C$130,3,0))&gt;3," - ",VLOOKUP(C3,[1]Centrum!$A$3:$C$130,3,0))</f>
        <v>31 PC Egrensis - Říha Filip</v>
      </c>
      <c r="F3" s="282" t="str">
        <f ca="1">IF(TYPE(VLOOKUP(D3,[1]Centrum!$A$3:$C$130,3,0))&gt;3," - ",VLOOKUP(D3,[1]Centrum!$A$3:$C$130,3,0))</f>
        <v>42 Bowle 09 Klatovy - Hůrková Jindra</v>
      </c>
      <c r="G3" s="448">
        <f>IF(ROW()-2&gt;[1]Start.listina!$O$7,"",ROW()-2)</f>
        <v>1</v>
      </c>
      <c r="H3" s="278">
        <v>13</v>
      </c>
      <c r="I3" s="280">
        <v>5</v>
      </c>
      <c r="K3" s="281">
        <f t="shared" ref="K3:K65" ca="1" si="0">IF(TRIM($F3)="-","",$D3)</f>
        <v>42</v>
      </c>
      <c r="L3" s="281">
        <f t="shared" ref="L3:L65" ca="1" si="1">IF(TRIM($E3)="-","",$C3)</f>
        <v>31</v>
      </c>
      <c r="M3" s="281">
        <f t="shared" ref="M3:M65" ca="1" si="2">IF(AND(TRIM($E3)&lt;&gt;"-",$H3&gt;$I3),1,0)</f>
        <v>1</v>
      </c>
      <c r="N3" s="281">
        <f ca="1">IF(TRIM($E3)="-",0,$H3-$I3)</f>
        <v>8</v>
      </c>
      <c r="O3" s="281">
        <f t="shared" ref="O3:O65" ca="1" si="3">IF(TRIM($F3)="-","",$D3)</f>
        <v>42</v>
      </c>
      <c r="P3" s="281">
        <f t="shared" ref="P3:P65" ca="1" si="4">IF(AND(TRIM($F3)&lt;&gt;"-",$I3&gt;$H3),1,0)</f>
        <v>0</v>
      </c>
      <c r="Q3" s="287">
        <f t="shared" ref="Q3:Q65" ca="1" si="5">IF(TRIM($F3)="-",0,$I3-$H3)</f>
        <v>-8</v>
      </c>
    </row>
    <row r="4" spans="3:35" ht="22.5">
      <c r="C4" s="284">
        <f ca="1">IF(ROW()-2&gt;[1]Start.listina!$O$7,"",INDIRECT(ADDRESS(3+(ROW()-3)*2,$D$2,1,1,"Centrum")))</f>
        <v>26</v>
      </c>
      <c r="D4" s="284">
        <f ca="1">IF(ROW()-2&gt;[1]Start.listina!$O$7,"",INDIRECT(ADDRESS(4+(ROW()-3)*2,$D$2,1,1,"Centrum")))</f>
        <v>23</v>
      </c>
      <c r="E4" s="282" t="str">
        <f ca="1">IF(TYPE(VLOOKUP(C4,[1]Centrum!$A$3:$C$130,3,0))&gt;3," - ",VLOOKUP(C4,[1]Centrum!$A$3:$C$130,3,0))</f>
        <v>26 PPA POZORKA - Michovský Jiří</v>
      </c>
      <c r="F4" s="282" t="str">
        <f ca="1">IF(TYPE(VLOOKUP(D4,[1]Centrum!$A$3:$C$130,3,0))&gt;3," - ",VLOOKUP(D4,[1]Centrum!$A$3:$C$130,3,0))</f>
        <v>23 Bowle 09 Klatovy - Hůrka Jindřich</v>
      </c>
      <c r="G4" s="448">
        <f>IF(ROW()-2&gt;[1]Start.listina!$O$7,"",ROW()-2)</f>
        <v>2</v>
      </c>
      <c r="H4" s="278">
        <v>9</v>
      </c>
      <c r="I4" s="280">
        <v>11</v>
      </c>
      <c r="K4" s="281">
        <f t="shared" ca="1" si="0"/>
        <v>23</v>
      </c>
      <c r="L4" s="281">
        <f t="shared" ca="1" si="1"/>
        <v>26</v>
      </c>
      <c r="M4" s="281">
        <f t="shared" ca="1" si="2"/>
        <v>0</v>
      </c>
      <c r="N4" s="281">
        <f t="shared" ref="N4:N66" ca="1" si="6">IF(TRIM($E4)="-",0,$H4-$I4)</f>
        <v>-2</v>
      </c>
      <c r="O4" s="281">
        <f t="shared" ca="1" si="3"/>
        <v>23</v>
      </c>
      <c r="P4" s="281">
        <f t="shared" ca="1" si="4"/>
        <v>1</v>
      </c>
      <c r="Q4" s="288">
        <f t="shared" ca="1" si="5"/>
        <v>2</v>
      </c>
    </row>
    <row r="5" spans="3:35" ht="22.5">
      <c r="C5" s="284">
        <f ca="1">IF(ROW()-2&gt;[1]Start.listina!$O$7,"",INDIRECT(ADDRESS(3+(ROW()-3)*2,$D$2,1,1,"Centrum")))</f>
        <v>5</v>
      </c>
      <c r="D5" s="284">
        <f ca="1">IF(ROW()-2&gt;[1]Start.listina!$O$7,"",INDIRECT(ADDRESS(4+(ROW()-3)*2,$D$2,1,1,"Centrum")))</f>
        <v>21</v>
      </c>
      <c r="E5" s="282" t="str">
        <f ca="1">IF(TYPE(VLOOKUP(C5,[1]Centrum!$A$3:$C$130,3,0))&gt;3," - ",VLOOKUP(C5,[1]Centrum!$A$3:$C$130,3,0))</f>
        <v>5 PC Kolová - Kauca Jindřich</v>
      </c>
      <c r="F5" s="282" t="str">
        <f ca="1">IF(TYPE(VLOOKUP(D5,[1]Centrum!$A$3:$C$130,3,0))&gt;3," - ",VLOOKUP(D5,[1]Centrum!$A$3:$C$130,3,0))</f>
        <v>21 PK Osika Plzeň - Jirkovský Tomáš</v>
      </c>
      <c r="G5" s="448">
        <f>IF(ROW()-2&gt;[1]Start.listina!$O$7,"",ROW()-2)</f>
        <v>3</v>
      </c>
      <c r="H5" s="278">
        <v>13</v>
      </c>
      <c r="I5" s="280">
        <v>8</v>
      </c>
      <c r="K5" s="281">
        <f t="shared" ca="1" si="0"/>
        <v>21</v>
      </c>
      <c r="L5" s="281">
        <f t="shared" ca="1" si="1"/>
        <v>5</v>
      </c>
      <c r="M5" s="281">
        <f t="shared" ca="1" si="2"/>
        <v>1</v>
      </c>
      <c r="N5" s="281">
        <f t="shared" ca="1" si="6"/>
        <v>5</v>
      </c>
      <c r="O5" s="281">
        <f t="shared" ca="1" si="3"/>
        <v>21</v>
      </c>
      <c r="P5" s="281">
        <f t="shared" ca="1" si="4"/>
        <v>0</v>
      </c>
      <c r="Q5" s="288">
        <f t="shared" ca="1" si="5"/>
        <v>-5</v>
      </c>
    </row>
    <row r="6" spans="3:35" ht="22.5">
      <c r="C6" s="284">
        <f ca="1">IF(ROW()-2&gt;[1]Start.listina!$O$7,"",INDIRECT(ADDRESS(3+(ROW()-3)*2,$D$2,1,1,"Centrum")))</f>
        <v>38</v>
      </c>
      <c r="D6" s="284">
        <f ca="1">IF(ROW()-2&gt;[1]Start.listina!$O$7,"",INDIRECT(ADDRESS(4+(ROW()-3)*2,$D$2,1,1,"Centrum")))</f>
        <v>14</v>
      </c>
      <c r="E6" s="282" t="str">
        <f ca="1">IF(TYPE(VLOOKUP(C6,[1]Centrum!$A$3:$C$130,3,0))&gt;3," - ",VLOOKUP(C6,[1]Centrum!$A$3:$C$130,3,0))</f>
        <v>38 PK Osika Plzeň - Mráz Václav</v>
      </c>
      <c r="F6" s="282" t="str">
        <f ca="1">IF(TYPE(VLOOKUP(D6,[1]Centrum!$A$3:$C$130,3,0))&gt;3," - ",VLOOKUP(D6,[1]Centrum!$A$3:$C$130,3,0))</f>
        <v>14 SKP Kulová osma - Krejčín Leoš</v>
      </c>
      <c r="G6" s="448">
        <f>IF(ROW()-2&gt;[1]Start.listina!$O$7,"",ROW()-2)</f>
        <v>4</v>
      </c>
      <c r="H6" s="278">
        <v>8</v>
      </c>
      <c r="I6" s="280">
        <v>9</v>
      </c>
      <c r="K6" s="281">
        <f t="shared" ca="1" si="0"/>
        <v>14</v>
      </c>
      <c r="L6" s="281">
        <f t="shared" ca="1" si="1"/>
        <v>38</v>
      </c>
      <c r="M6" s="281">
        <f t="shared" ca="1" si="2"/>
        <v>0</v>
      </c>
      <c r="N6" s="281">
        <f t="shared" ca="1" si="6"/>
        <v>-1</v>
      </c>
      <c r="O6" s="281">
        <f t="shared" ca="1" si="3"/>
        <v>14</v>
      </c>
      <c r="P6" s="281">
        <f t="shared" ca="1" si="4"/>
        <v>1</v>
      </c>
      <c r="Q6" s="288">
        <f t="shared" ca="1" si="5"/>
        <v>1</v>
      </c>
    </row>
    <row r="7" spans="3:35" ht="22.5">
      <c r="C7" s="284">
        <f ca="1">IF(ROW()-2&gt;[1]Start.listina!$O$7,"",INDIRECT(ADDRESS(3+(ROW()-3)*2,$D$2,1,1,"Centrum")))</f>
        <v>2</v>
      </c>
      <c r="D7" s="284">
        <f ca="1">IF(ROW()-2&gt;[1]Start.listina!$O$7,"",INDIRECT(ADDRESS(4+(ROW()-3)*2,$D$2,1,1,"Centrum")))</f>
        <v>6</v>
      </c>
      <c r="E7" s="282" t="str">
        <f ca="1">IF(TYPE(VLOOKUP(C7,[1]Centrum!$A$3:$C$130,3,0))&gt;3," - ",VLOOKUP(C7,[1]Centrum!$A$3:$C$130,3,0))</f>
        <v>2 PC Sokol Lipník - Vavrovič Petr ml.</v>
      </c>
      <c r="F7" s="282" t="str">
        <f ca="1">IF(TYPE(VLOOKUP(D7,[1]Centrum!$A$3:$C$130,3,0))&gt;3," - ",VLOOKUP(D7,[1]Centrum!$A$3:$C$130,3,0))</f>
        <v>6 PLUK Jablonec - Lukáš Petr</v>
      </c>
      <c r="G7" s="448">
        <f>IF(ROW()-2&gt;[1]Start.listina!$O$7,"",ROW()-2)</f>
        <v>5</v>
      </c>
      <c r="H7" s="278">
        <v>8</v>
      </c>
      <c r="I7" s="280">
        <v>13</v>
      </c>
      <c r="K7" s="281">
        <f t="shared" ca="1" si="0"/>
        <v>6</v>
      </c>
      <c r="L7" s="281">
        <f t="shared" ca="1" si="1"/>
        <v>2</v>
      </c>
      <c r="M7" s="281">
        <f t="shared" ca="1" si="2"/>
        <v>0</v>
      </c>
      <c r="N7" s="281">
        <f t="shared" ca="1" si="6"/>
        <v>-5</v>
      </c>
      <c r="O7" s="281">
        <f t="shared" ca="1" si="3"/>
        <v>6</v>
      </c>
      <c r="P7" s="281">
        <f t="shared" ca="1" si="4"/>
        <v>1</v>
      </c>
      <c r="Q7" s="288">
        <f t="shared" ca="1" si="5"/>
        <v>5</v>
      </c>
    </row>
    <row r="8" spans="3:35" ht="22.5">
      <c r="C8" s="284">
        <f ca="1">IF(ROW()-2&gt;[1]Start.listina!$O$7,"",INDIRECT(ADDRESS(3+(ROW()-3)*2,$D$2,1,1,"Centrum")))</f>
        <v>20</v>
      </c>
      <c r="D8" s="284">
        <f ca="1">IF(ROW()-2&gt;[1]Start.listina!$O$7,"",INDIRECT(ADDRESS(4+(ROW()-3)*2,$D$2,1,1,"Centrum")))</f>
        <v>10</v>
      </c>
      <c r="E8" s="282" t="str">
        <f ca="1">IF(TYPE(VLOOKUP(C8,[1]Centrum!$A$3:$C$130,3,0))&gt;3," - ",VLOOKUP(C8,[1]Centrum!$A$3:$C$130,3,0))</f>
        <v>20 VARAN - Valenzová Helena</v>
      </c>
      <c r="F8" s="282" t="str">
        <f ca="1">IF(TYPE(VLOOKUP(D8,[1]Centrum!$A$3:$C$130,3,0))&gt;3," - ",VLOOKUP(D8,[1]Centrum!$A$3:$C$130,3,0))</f>
        <v>10 SK Pétanque Řepy - Pastorek Jaroslav</v>
      </c>
      <c r="G8" s="448">
        <f>IF(ROW()-2&gt;[1]Start.listina!$O$7,"",ROW()-2)</f>
        <v>6</v>
      </c>
      <c r="H8" s="278">
        <v>13</v>
      </c>
      <c r="I8" s="280">
        <v>7</v>
      </c>
      <c r="K8" s="281">
        <f t="shared" ca="1" si="0"/>
        <v>10</v>
      </c>
      <c r="L8" s="281">
        <f t="shared" ca="1" si="1"/>
        <v>20</v>
      </c>
      <c r="M8" s="281">
        <f t="shared" ca="1" si="2"/>
        <v>1</v>
      </c>
      <c r="N8" s="281">
        <f t="shared" ca="1" si="6"/>
        <v>6</v>
      </c>
      <c r="O8" s="281">
        <f t="shared" ca="1" si="3"/>
        <v>10</v>
      </c>
      <c r="P8" s="281">
        <f t="shared" ca="1" si="4"/>
        <v>0</v>
      </c>
      <c r="Q8" s="288">
        <f t="shared" ca="1" si="5"/>
        <v>-6</v>
      </c>
    </row>
    <row r="9" spans="3:35" ht="22.5">
      <c r="C9" s="284">
        <f ca="1">IF(ROW()-2&gt;[1]Start.listina!$O$7,"",INDIRECT(ADDRESS(3+(ROW()-3)*2,$D$2,1,1,"Centrum")))</f>
        <v>13</v>
      </c>
      <c r="D9" s="284">
        <f ca="1">IF(ROW()-2&gt;[1]Start.listina!$O$7,"",INDIRECT(ADDRESS(4+(ROW()-3)*2,$D$2,1,1,"Centrum")))</f>
        <v>12</v>
      </c>
      <c r="E9" s="282" t="str">
        <f ca="1">IF(TYPE(VLOOKUP(C9,[1]Centrum!$A$3:$C$130,3,0))&gt;3," - ",VLOOKUP(C9,[1]Centrum!$A$3:$C$130,3,0))</f>
        <v>13 PC Sokol Lipník - Froňková Blanka</v>
      </c>
      <c r="F9" s="282" t="str">
        <f ca="1">IF(TYPE(VLOOKUP(D9,[1]Centrum!$A$3:$C$130,3,0))&gt;3," - ",VLOOKUP(D9,[1]Centrum!$A$3:$C$130,3,0))</f>
        <v>12 UBU Únětice - Tomášková Dana</v>
      </c>
      <c r="G9" s="448">
        <f>IF(ROW()-2&gt;[1]Start.listina!$O$7,"",ROW()-2)</f>
        <v>7</v>
      </c>
      <c r="H9" s="278">
        <v>7</v>
      </c>
      <c r="I9" s="280">
        <v>11</v>
      </c>
      <c r="K9" s="281">
        <f t="shared" ca="1" si="0"/>
        <v>12</v>
      </c>
      <c r="L9" s="281">
        <f t="shared" ca="1" si="1"/>
        <v>13</v>
      </c>
      <c r="M9" s="281">
        <f t="shared" ca="1" si="2"/>
        <v>0</v>
      </c>
      <c r="N9" s="281">
        <f t="shared" ca="1" si="6"/>
        <v>-4</v>
      </c>
      <c r="O9" s="281">
        <f t="shared" ca="1" si="3"/>
        <v>12</v>
      </c>
      <c r="P9" s="281">
        <f t="shared" ca="1" si="4"/>
        <v>1</v>
      </c>
      <c r="Q9" s="288">
        <f t="shared" ca="1" si="5"/>
        <v>4</v>
      </c>
    </row>
    <row r="10" spans="3:35" ht="22.5">
      <c r="C10" s="284">
        <f ca="1">IF(ROW()-2&gt;[1]Start.listina!$O$7,"",INDIRECT(ADDRESS(3+(ROW()-3)*2,$D$2,1,1,"Centrum")))</f>
        <v>4</v>
      </c>
      <c r="D10" s="284">
        <f ca="1">IF(ROW()-2&gt;[1]Start.listina!$O$7,"",INDIRECT(ADDRESS(4+(ROW()-3)*2,$D$2,1,1,"Centrum")))</f>
        <v>41</v>
      </c>
      <c r="E10" s="282" t="str">
        <f ca="1">IF(TYPE(VLOOKUP(C10,[1]Centrum!$A$3:$C$130,3,0))&gt;3," - ",VLOOKUP(C10,[1]Centrum!$A$3:$C$130,3,0))</f>
        <v>4 VARAN - Valenz Lukáš</v>
      </c>
      <c r="F10" s="282" t="str">
        <f ca="1">IF(TYPE(VLOOKUP(D10,[1]Centrum!$A$3:$C$130,3,0))&gt;3," - ",VLOOKUP(D10,[1]Centrum!$A$3:$C$130,3,0))</f>
        <v>41 PKT Velký Šanc - Semrád Oldřich</v>
      </c>
      <c r="G10" s="448">
        <f>IF(ROW()-2&gt;[1]Start.listina!$O$7,"",ROW()-2)</f>
        <v>8</v>
      </c>
      <c r="H10" s="278">
        <v>13</v>
      </c>
      <c r="I10" s="280">
        <v>3</v>
      </c>
      <c r="K10" s="281">
        <f t="shared" ca="1" si="0"/>
        <v>41</v>
      </c>
      <c r="L10" s="281">
        <f t="shared" ca="1" si="1"/>
        <v>4</v>
      </c>
      <c r="M10" s="281">
        <f t="shared" ca="1" si="2"/>
        <v>1</v>
      </c>
      <c r="N10" s="281">
        <f t="shared" ca="1" si="6"/>
        <v>10</v>
      </c>
      <c r="O10" s="281">
        <f t="shared" ca="1" si="3"/>
        <v>41</v>
      </c>
      <c r="P10" s="281">
        <f t="shared" ca="1" si="4"/>
        <v>0</v>
      </c>
      <c r="Q10" s="288">
        <f t="shared" ca="1" si="5"/>
        <v>-10</v>
      </c>
    </row>
    <row r="11" spans="3:35" ht="22.5">
      <c r="C11" s="284">
        <f ca="1">IF(ROW()-2&gt;[1]Start.listina!$O$7,"",INDIRECT(ADDRESS(3+(ROW()-3)*2,$D$2,1,1,"Centrum")))</f>
        <v>34</v>
      </c>
      <c r="D11" s="284">
        <f ca="1">IF(ROW()-2&gt;[1]Start.listina!$O$7,"",INDIRECT(ADDRESS(4+(ROW()-3)*2,$D$2,1,1,"Centrum")))</f>
        <v>1</v>
      </c>
      <c r="E11" s="282" t="str">
        <f ca="1">IF(TYPE(VLOOKUP(C11,[1]Centrum!$A$3:$C$130,3,0))&gt;3," - ",VLOOKUP(C11,[1]Centrum!$A$3:$C$130,3,0))</f>
        <v>34 JAPKO - Stejskal Václav</v>
      </c>
      <c r="F11" s="282" t="str">
        <f ca="1">IF(TYPE(VLOOKUP(D11,[1]Centrum!$A$3:$C$130,3,0))&gt;3," - ",VLOOKUP(D11,[1]Centrum!$A$3:$C$130,3,0))</f>
        <v>1 Carreau Brno - Michálek Tomáš</v>
      </c>
      <c r="G11" s="448">
        <f>IF(ROW()-2&gt;[1]Start.listina!$O$7,"",ROW()-2)</f>
        <v>9</v>
      </c>
      <c r="H11" s="278">
        <v>3</v>
      </c>
      <c r="I11" s="280">
        <v>13</v>
      </c>
      <c r="K11" s="281">
        <f t="shared" ca="1" si="0"/>
        <v>1</v>
      </c>
      <c r="L11" s="281">
        <f t="shared" ca="1" si="1"/>
        <v>34</v>
      </c>
      <c r="M11" s="281">
        <f t="shared" ca="1" si="2"/>
        <v>0</v>
      </c>
      <c r="N11" s="281">
        <f t="shared" ca="1" si="6"/>
        <v>-10</v>
      </c>
      <c r="O11" s="281">
        <f t="shared" ca="1" si="3"/>
        <v>1</v>
      </c>
      <c r="P11" s="281">
        <f t="shared" ca="1" si="4"/>
        <v>1</v>
      </c>
      <c r="Q11" s="288">
        <f t="shared" ca="1" si="5"/>
        <v>10</v>
      </c>
    </row>
    <row r="12" spans="3:35" ht="22.5">
      <c r="C12" s="284">
        <f ca="1">IF(ROW()-2&gt;[1]Start.listina!$O$7,"",INDIRECT(ADDRESS(3+(ROW()-3)*2,$D$2,1,1,"Centrum")))</f>
        <v>22</v>
      </c>
      <c r="D12" s="284">
        <f ca="1">IF(ROW()-2&gt;[1]Start.listina!$O$7,"",INDIRECT(ADDRESS(4+(ROW()-3)*2,$D$2,1,1,"Centrum")))</f>
        <v>39</v>
      </c>
      <c r="E12" s="282" t="str">
        <f ca="1">IF(TYPE(VLOOKUP(C12,[1]Centrum!$A$3:$C$130,3,0))&gt;3," - ",VLOOKUP(C12,[1]Centrum!$A$3:$C$130,3,0))</f>
        <v>22 Petank Club Praha - Kašparová Barbora</v>
      </c>
      <c r="F12" s="282" t="str">
        <f ca="1">IF(TYPE(VLOOKUP(D12,[1]Centrum!$A$3:$C$130,3,0))&gt;3," - ",VLOOKUP(D12,[1]Centrum!$A$3:$C$130,3,0))</f>
        <v>39 PC Mimo Done - Zikmunda Matěj</v>
      </c>
      <c r="G12" s="448">
        <f>IF(ROW()-2&gt;[1]Start.listina!$O$7,"",ROW()-2)</f>
        <v>10</v>
      </c>
      <c r="H12" s="278">
        <v>6</v>
      </c>
      <c r="I12" s="280">
        <v>13</v>
      </c>
      <c r="K12" s="281">
        <f t="shared" ca="1" si="0"/>
        <v>39</v>
      </c>
      <c r="L12" s="281">
        <f t="shared" ca="1" si="1"/>
        <v>22</v>
      </c>
      <c r="M12" s="281">
        <f t="shared" ca="1" si="2"/>
        <v>0</v>
      </c>
      <c r="N12" s="281">
        <f t="shared" ca="1" si="6"/>
        <v>-7</v>
      </c>
      <c r="O12" s="281">
        <f t="shared" ca="1" si="3"/>
        <v>39</v>
      </c>
      <c r="P12" s="281">
        <f t="shared" ca="1" si="4"/>
        <v>1</v>
      </c>
      <c r="Q12" s="288">
        <f t="shared" ca="1" si="5"/>
        <v>7</v>
      </c>
    </row>
    <row r="13" spans="3:35" ht="22.5">
      <c r="C13" s="284">
        <f ca="1">IF(ROW()-2&gt;[1]Start.listina!$O$7,"",INDIRECT(ADDRESS(3+(ROW()-3)*2,$D$2,1,1,"Centrum")))</f>
        <v>17</v>
      </c>
      <c r="D13" s="284">
        <f ca="1">IF(ROW()-2&gt;[1]Start.listina!$O$7,"",INDIRECT(ADDRESS(4+(ROW()-3)*2,$D$2,1,1,"Centrum")))</f>
        <v>9</v>
      </c>
      <c r="E13" s="282" t="str">
        <f ca="1">IF(TYPE(VLOOKUP(C13,[1]Centrum!$A$3:$C$130,3,0))&gt;3," - ",VLOOKUP(C13,[1]Centrum!$A$3:$C$130,3,0))</f>
        <v>17 SK Pétanque Řepy - Hladík Jaroslav</v>
      </c>
      <c r="F13" s="282" t="str">
        <f ca="1">IF(TYPE(VLOOKUP(D13,[1]Centrum!$A$3:$C$130,3,0))&gt;3," - ",VLOOKUP(D13,[1]Centrum!$A$3:$C$130,3,0))</f>
        <v>9 Club Rodamiento - Dlouhá Ivana</v>
      </c>
      <c r="G13" s="448">
        <f>IF(ROW()-2&gt;[1]Start.listina!$O$7,"",ROW()-2)</f>
        <v>11</v>
      </c>
      <c r="H13" s="278">
        <v>4</v>
      </c>
      <c r="I13" s="280">
        <v>13</v>
      </c>
      <c r="K13" s="281">
        <f t="shared" ca="1" si="0"/>
        <v>9</v>
      </c>
      <c r="L13" s="281">
        <f t="shared" ca="1" si="1"/>
        <v>17</v>
      </c>
      <c r="M13" s="281">
        <f t="shared" ca="1" si="2"/>
        <v>0</v>
      </c>
      <c r="N13" s="281">
        <f t="shared" ca="1" si="6"/>
        <v>-9</v>
      </c>
      <c r="O13" s="281">
        <f t="shared" ca="1" si="3"/>
        <v>9</v>
      </c>
      <c r="P13" s="281">
        <f t="shared" ca="1" si="4"/>
        <v>1</v>
      </c>
      <c r="Q13" s="288">
        <f t="shared" ca="1" si="5"/>
        <v>9</v>
      </c>
    </row>
    <row r="14" spans="3:35" ht="22.5">
      <c r="C14" s="284">
        <f ca="1">IF(ROW()-2&gt;[1]Start.listina!$O$7,"",INDIRECT(ADDRESS(3+(ROW()-3)*2,$D$2,1,1,"Centrum")))</f>
        <v>30</v>
      </c>
      <c r="D14" s="284">
        <f ca="1">IF(ROW()-2&gt;[1]Start.listina!$O$7,"",INDIRECT(ADDRESS(4+(ROW()-3)*2,$D$2,1,1,"Centrum")))</f>
        <v>18</v>
      </c>
      <c r="E14" s="282" t="str">
        <f ca="1">IF(TYPE(VLOOKUP(C14,[1]Centrum!$A$3:$C$130,3,0))&gt;3," - ",VLOOKUP(C14,[1]Centrum!$A$3:$C$130,3,0))</f>
        <v>30 1. KPK Vrchlabí - Brázda Vladimír</v>
      </c>
      <c r="F14" s="282" t="str">
        <f ca="1">IF(TYPE(VLOOKUP(D14,[1]Centrum!$A$3:$C$130,3,0))&gt;3," - ",VLOOKUP(D14,[1]Centrum!$A$3:$C$130,3,0))</f>
        <v>18 UBU Únětice - Bayer Milan</v>
      </c>
      <c r="G14" s="448">
        <f>IF(ROW()-2&gt;[1]Start.listina!$O$7,"",ROW()-2)</f>
        <v>12</v>
      </c>
      <c r="H14" s="278">
        <v>7</v>
      </c>
      <c r="I14" s="280">
        <v>3</v>
      </c>
      <c r="K14" s="281">
        <f t="shared" ca="1" si="0"/>
        <v>18</v>
      </c>
      <c r="L14" s="281">
        <f t="shared" ca="1" si="1"/>
        <v>30</v>
      </c>
      <c r="M14" s="281">
        <f t="shared" ca="1" si="2"/>
        <v>1</v>
      </c>
      <c r="N14" s="281">
        <f t="shared" ca="1" si="6"/>
        <v>4</v>
      </c>
      <c r="O14" s="281">
        <f t="shared" ca="1" si="3"/>
        <v>18</v>
      </c>
      <c r="P14" s="281">
        <f t="shared" ca="1" si="4"/>
        <v>0</v>
      </c>
      <c r="Q14" s="288">
        <f t="shared" ca="1" si="5"/>
        <v>-4</v>
      </c>
    </row>
    <row r="15" spans="3:35" ht="22.5">
      <c r="C15" s="284">
        <f ca="1">IF(ROW()-2&gt;[1]Start.listina!$O$7,"",INDIRECT(ADDRESS(3+(ROW()-3)*2,$D$2,1,1,"Centrum")))</f>
        <v>16</v>
      </c>
      <c r="D15" s="284">
        <f ca="1">IF(ROW()-2&gt;[1]Start.listina!$O$7,"",INDIRECT(ADDRESS(4+(ROW()-3)*2,$D$2,1,1,"Centrum")))</f>
        <v>43</v>
      </c>
      <c r="E15" s="282" t="str">
        <f ca="1">IF(TYPE(VLOOKUP(C15,[1]Centrum!$A$3:$C$130,3,0))&gt;3," - ",VLOOKUP(C15,[1]Centrum!$A$3:$C$130,3,0))</f>
        <v>16 Sokol Kostomlaty - Vlach Jaromír</v>
      </c>
      <c r="F15" s="282" t="str">
        <f ca="1">IF(TYPE(VLOOKUP(D15,[1]Centrum!$A$3:$C$130,3,0))&gt;3," - ",VLOOKUP(D15,[1]Centrum!$A$3:$C$130,3,0))</f>
        <v>43 CP VARY - Končel Petr</v>
      </c>
      <c r="G15" s="448">
        <f>IF(ROW()-2&gt;[1]Start.listina!$O$7,"",ROW()-2)</f>
        <v>13</v>
      </c>
      <c r="H15" s="278">
        <v>13</v>
      </c>
      <c r="I15" s="280">
        <v>8</v>
      </c>
      <c r="K15" s="281">
        <f t="shared" ca="1" si="0"/>
        <v>43</v>
      </c>
      <c r="L15" s="281">
        <f t="shared" ca="1" si="1"/>
        <v>16</v>
      </c>
      <c r="M15" s="281">
        <f t="shared" ca="1" si="2"/>
        <v>1</v>
      </c>
      <c r="N15" s="281">
        <f t="shared" ca="1" si="6"/>
        <v>5</v>
      </c>
      <c r="O15" s="281">
        <f t="shared" ca="1" si="3"/>
        <v>43</v>
      </c>
      <c r="P15" s="281">
        <f t="shared" ca="1" si="4"/>
        <v>0</v>
      </c>
      <c r="Q15" s="288">
        <f t="shared" ca="1" si="5"/>
        <v>-5</v>
      </c>
    </row>
    <row r="16" spans="3:35" ht="22.5">
      <c r="C16" s="284">
        <f ca="1">IF(ROW()-2&gt;[1]Start.listina!$O$7,"",INDIRECT(ADDRESS(3+(ROW()-3)*2,$D$2,1,1,"Centrum")))</f>
        <v>32</v>
      </c>
      <c r="D16" s="284">
        <f ca="1">IF(ROW()-2&gt;[1]Start.listina!$O$7,"",INDIRECT(ADDRESS(4+(ROW()-3)*2,$D$2,1,1,"Centrum")))</f>
        <v>7</v>
      </c>
      <c r="E16" s="282" t="str">
        <f ca="1">IF(TYPE(VLOOKUP(C16,[1]Centrum!$A$3:$C$130,3,0))&gt;3," - ",VLOOKUP(C16,[1]Centrum!$A$3:$C$130,3,0))</f>
        <v>32 Petank Club Praha - Maňák Jan</v>
      </c>
      <c r="F16" s="282" t="str">
        <f ca="1">IF(TYPE(VLOOKUP(D16,[1]Centrum!$A$3:$C$130,3,0))&gt;3," - ",VLOOKUP(D16,[1]Centrum!$A$3:$C$130,3,0))</f>
        <v>7 PLUK Jablonec - Lukášová Jana</v>
      </c>
      <c r="G16" s="448">
        <f>IF(ROW()-2&gt;[1]Start.listina!$O$7,"",ROW()-2)</f>
        <v>14</v>
      </c>
      <c r="H16" s="278">
        <v>11</v>
      </c>
      <c r="I16" s="280">
        <v>12</v>
      </c>
      <c r="K16" s="281">
        <f t="shared" ca="1" si="0"/>
        <v>7</v>
      </c>
      <c r="L16" s="281">
        <f t="shared" ca="1" si="1"/>
        <v>32</v>
      </c>
      <c r="M16" s="281">
        <f t="shared" ca="1" si="2"/>
        <v>0</v>
      </c>
      <c r="N16" s="281">
        <f t="shared" ca="1" si="6"/>
        <v>-1</v>
      </c>
      <c r="O16" s="281">
        <f t="shared" ca="1" si="3"/>
        <v>7</v>
      </c>
      <c r="P16" s="281">
        <f t="shared" ca="1" si="4"/>
        <v>1</v>
      </c>
      <c r="Q16" s="288">
        <f t="shared" ca="1" si="5"/>
        <v>1</v>
      </c>
    </row>
    <row r="17" spans="3:17" ht="22.5">
      <c r="C17" s="284">
        <f ca="1">IF(ROW()-2&gt;[1]Start.listina!$O$7,"",INDIRECT(ADDRESS(3+(ROW()-3)*2,$D$2,1,1,"Centrum")))</f>
        <v>11</v>
      </c>
      <c r="D17" s="284">
        <f ca="1">IF(ROW()-2&gt;[1]Start.listina!$O$7,"",INDIRECT(ADDRESS(4+(ROW()-3)*2,$D$2,1,1,"Centrum")))</f>
        <v>40</v>
      </c>
      <c r="E17" s="282" t="str">
        <f ca="1">IF(TYPE(VLOOKUP(C17,[1]Centrum!$A$3:$C$130,3,0))&gt;3," - ",VLOOKUP(C17,[1]Centrum!$A$3:$C$130,3,0))</f>
        <v>11 Petank Club Praha - Froněk Jiří ml.</v>
      </c>
      <c r="F17" s="282" t="str">
        <f ca="1">IF(TYPE(VLOOKUP(D17,[1]Centrum!$A$3:$C$130,3,0))&gt;3," - ",VLOOKUP(D17,[1]Centrum!$A$3:$C$130,3,0))</f>
        <v>40 UBU Únětice - Kolaříková Josefína</v>
      </c>
      <c r="G17" s="448">
        <f>IF(ROW()-2&gt;[1]Start.listina!$O$7,"",ROW()-2)</f>
        <v>15</v>
      </c>
      <c r="H17" s="278">
        <v>13</v>
      </c>
      <c r="I17" s="280">
        <v>9</v>
      </c>
      <c r="K17" s="281">
        <f t="shared" ca="1" si="0"/>
        <v>40</v>
      </c>
      <c r="L17" s="281">
        <f t="shared" ca="1" si="1"/>
        <v>11</v>
      </c>
      <c r="M17" s="281">
        <f t="shared" ca="1" si="2"/>
        <v>1</v>
      </c>
      <c r="N17" s="281">
        <f t="shared" ca="1" si="6"/>
        <v>4</v>
      </c>
      <c r="O17" s="281">
        <f t="shared" ca="1" si="3"/>
        <v>40</v>
      </c>
      <c r="P17" s="281">
        <f t="shared" ca="1" si="4"/>
        <v>0</v>
      </c>
      <c r="Q17" s="288">
        <f t="shared" ca="1" si="5"/>
        <v>-4</v>
      </c>
    </row>
    <row r="18" spans="3:17" ht="22.5">
      <c r="C18" s="284">
        <f ca="1">IF(ROW()-2&gt;[1]Start.listina!$O$7,"",INDIRECT(ADDRESS(3+(ROW()-3)*2,$D$2,1,1,"Centrum")))</f>
        <v>19</v>
      </c>
      <c r="D18" s="284">
        <f ca="1">IF(ROW()-2&gt;[1]Start.listina!$O$7,"",INDIRECT(ADDRESS(4+(ROW()-3)*2,$D$2,1,1,"Centrum")))</f>
        <v>45</v>
      </c>
      <c r="E18" s="282" t="str">
        <f ca="1">IF(TYPE(VLOOKUP(C18,[1]Centrum!$A$3:$C$130,3,0))&gt;3," - ",VLOOKUP(C18,[1]Centrum!$A$3:$C$130,3,0))</f>
        <v>19 PC Mimo Done - Radechovský Milan</v>
      </c>
      <c r="F18" s="282" t="str">
        <f ca="1">IF(TYPE(VLOOKUP(D18,[1]Centrum!$A$3:$C$130,3,0))&gt;3," - ",VLOOKUP(D18,[1]Centrum!$A$3:$C$130,3,0))</f>
        <v>45 SK Pétanque Řepy - Křížek Evžen</v>
      </c>
      <c r="G18" s="448">
        <f>IF(ROW()-2&gt;[1]Start.listina!$O$7,"",ROW()-2)</f>
        <v>16</v>
      </c>
      <c r="H18" s="278">
        <v>13</v>
      </c>
      <c r="I18" s="280">
        <v>5</v>
      </c>
      <c r="K18" s="281">
        <f t="shared" ca="1" si="0"/>
        <v>45</v>
      </c>
      <c r="L18" s="281">
        <f t="shared" ca="1" si="1"/>
        <v>19</v>
      </c>
      <c r="M18" s="281">
        <f t="shared" ca="1" si="2"/>
        <v>1</v>
      </c>
      <c r="N18" s="281">
        <f t="shared" ca="1" si="6"/>
        <v>8</v>
      </c>
      <c r="O18" s="281">
        <f t="shared" ca="1" si="3"/>
        <v>45</v>
      </c>
      <c r="P18" s="281">
        <f t="shared" ca="1" si="4"/>
        <v>0</v>
      </c>
      <c r="Q18" s="288">
        <f t="shared" ca="1" si="5"/>
        <v>-8</v>
      </c>
    </row>
    <row r="19" spans="3:17" ht="22.5">
      <c r="C19" s="284">
        <f ca="1">IF(ROW()-2&gt;[1]Start.listina!$O$7,"",INDIRECT(ADDRESS(3+(ROW()-3)*2,$D$2,1,1,"Centrum")))</f>
        <v>3</v>
      </c>
      <c r="D19" s="284">
        <f ca="1">IF(ROW()-2&gt;[1]Start.listina!$O$7,"",INDIRECT(ADDRESS(4+(ROW()-3)*2,$D$2,1,1,"Centrum")))</f>
        <v>37</v>
      </c>
      <c r="E19" s="282" t="str">
        <f ca="1">IF(TYPE(VLOOKUP(C19,[1]Centrum!$A$3:$C$130,3,0))&gt;3," - ",VLOOKUP(C19,[1]Centrum!$A$3:$C$130,3,0))</f>
        <v>3 Carreau Brno - Michálek Ivo</v>
      </c>
      <c r="F19" s="282" t="str">
        <f ca="1">IF(TYPE(VLOOKUP(D19,[1]Centrum!$A$3:$C$130,3,0))&gt;3," - ",VLOOKUP(D19,[1]Centrum!$A$3:$C$130,3,0))</f>
        <v>37 SK Pétanque Řepy - Christov Christo</v>
      </c>
      <c r="G19" s="448">
        <f>IF(ROW()-2&gt;[1]Start.listina!$O$7,"",ROW()-2)</f>
        <v>17</v>
      </c>
      <c r="H19" s="278">
        <v>13</v>
      </c>
      <c r="I19" s="280">
        <v>0</v>
      </c>
      <c r="K19" s="281">
        <f t="shared" ca="1" si="0"/>
        <v>37</v>
      </c>
      <c r="L19" s="281">
        <f t="shared" ca="1" si="1"/>
        <v>3</v>
      </c>
      <c r="M19" s="281">
        <f t="shared" ca="1" si="2"/>
        <v>1</v>
      </c>
      <c r="N19" s="281">
        <f t="shared" ca="1" si="6"/>
        <v>13</v>
      </c>
      <c r="O19" s="281">
        <f t="shared" ca="1" si="3"/>
        <v>37</v>
      </c>
      <c r="P19" s="281">
        <f t="shared" ca="1" si="4"/>
        <v>0</v>
      </c>
      <c r="Q19" s="288">
        <f t="shared" ca="1" si="5"/>
        <v>-13</v>
      </c>
    </row>
    <row r="20" spans="3:17" ht="22.5">
      <c r="C20" s="284">
        <f ca="1">IF(ROW()-2&gt;[1]Start.listina!$O$7,"",INDIRECT(ADDRESS(3+(ROW()-3)*2,$D$2,1,1,"Centrum")))</f>
        <v>8</v>
      </c>
      <c r="D20" s="284">
        <f ca="1">IF(ROW()-2&gt;[1]Start.listina!$O$7,"",INDIRECT(ADDRESS(4+(ROW()-3)*2,$D$2,1,1,"Centrum")))</f>
        <v>33</v>
      </c>
      <c r="E20" s="282" t="str">
        <f ca="1">IF(TYPE(VLOOKUP(C20,[1]Centrum!$A$3:$C$130,3,0))&gt;3," - ",VLOOKUP(C20,[1]Centrum!$A$3:$C$130,3,0))</f>
        <v>8 SK Sahara Vědomice - Demčíková Jiřina</v>
      </c>
      <c r="F20" s="282" t="str">
        <f ca="1">IF(TYPE(VLOOKUP(D20,[1]Centrum!$A$3:$C$130,3,0))&gt;3," - ",VLOOKUP(D20,[1]Centrum!$A$3:$C$130,3,0))</f>
        <v>33 PC Egrensis - Jurč Pavel</v>
      </c>
      <c r="G20" s="448">
        <f>IF(ROW()-2&gt;[1]Start.listina!$O$7,"",ROW()-2)</f>
        <v>18</v>
      </c>
      <c r="H20" s="278">
        <v>13</v>
      </c>
      <c r="I20" s="280">
        <v>1</v>
      </c>
      <c r="K20" s="281">
        <f t="shared" ca="1" si="0"/>
        <v>33</v>
      </c>
      <c r="L20" s="281">
        <f t="shared" ca="1" si="1"/>
        <v>8</v>
      </c>
      <c r="M20" s="281">
        <f t="shared" ca="1" si="2"/>
        <v>1</v>
      </c>
      <c r="N20" s="281">
        <f t="shared" ca="1" si="6"/>
        <v>12</v>
      </c>
      <c r="O20" s="281">
        <f t="shared" ca="1" si="3"/>
        <v>33</v>
      </c>
      <c r="P20" s="281">
        <f t="shared" ca="1" si="4"/>
        <v>0</v>
      </c>
      <c r="Q20" s="288">
        <f t="shared" ca="1" si="5"/>
        <v>-12</v>
      </c>
    </row>
    <row r="21" spans="3:17" ht="22.5">
      <c r="C21" s="284">
        <f ca="1">IF(ROW()-2&gt;[1]Start.listina!$O$7,"",INDIRECT(ADDRESS(3+(ROW()-3)*2,$D$2,1,1,"Centrum")))</f>
        <v>28</v>
      </c>
      <c r="D21" s="284">
        <f ca="1">IF(ROW()-2&gt;[1]Start.listina!$O$7,"",INDIRECT(ADDRESS(4+(ROW()-3)*2,$D$2,1,1,"Centrum")))</f>
        <v>36</v>
      </c>
      <c r="E21" s="282" t="str">
        <f ca="1">IF(TYPE(VLOOKUP(C21,[1]Centrum!$A$3:$C$130,3,0))&gt;3," - ",VLOOKUP(C21,[1]Centrum!$A$3:$C$130,3,0))</f>
        <v>28 PC Egrensis - Syrovátka Zbyněk</v>
      </c>
      <c r="F21" s="282" t="str">
        <f ca="1">IF(TYPE(VLOOKUP(D21,[1]Centrum!$A$3:$C$130,3,0))&gt;3," - ",VLOOKUP(D21,[1]Centrum!$A$3:$C$130,3,0))</f>
        <v>36 PC Mimo Done - Zikmunda Martin</v>
      </c>
      <c r="G21" s="448">
        <f>IF(ROW()-2&gt;[1]Start.listina!$O$7,"",ROW()-2)</f>
        <v>19</v>
      </c>
      <c r="H21" s="278">
        <v>12</v>
      </c>
      <c r="I21" s="280">
        <v>10</v>
      </c>
      <c r="K21" s="281">
        <f t="shared" ca="1" si="0"/>
        <v>36</v>
      </c>
      <c r="L21" s="281">
        <f t="shared" ca="1" si="1"/>
        <v>28</v>
      </c>
      <c r="M21" s="281">
        <f t="shared" ca="1" si="2"/>
        <v>1</v>
      </c>
      <c r="N21" s="281">
        <f t="shared" ca="1" si="6"/>
        <v>2</v>
      </c>
      <c r="O21" s="281">
        <f t="shared" ca="1" si="3"/>
        <v>36</v>
      </c>
      <c r="P21" s="281">
        <f t="shared" ca="1" si="4"/>
        <v>0</v>
      </c>
      <c r="Q21" s="288">
        <f t="shared" ca="1" si="5"/>
        <v>-2</v>
      </c>
    </row>
    <row r="22" spans="3:17" ht="22.5">
      <c r="C22" s="284">
        <f ca="1">IF(ROW()-2&gt;[1]Start.listina!$O$7,"",INDIRECT(ADDRESS(3+(ROW()-3)*2,$D$2,1,1,"Centrum")))</f>
        <v>15</v>
      </c>
      <c r="D22" s="284">
        <f ca="1">IF(ROW()-2&gt;[1]Start.listina!$O$7,"",INDIRECT(ADDRESS(4+(ROW()-3)*2,$D$2,1,1,"Centrum")))</f>
        <v>29</v>
      </c>
      <c r="E22" s="282" t="str">
        <f ca="1">IF(TYPE(VLOOKUP(C22,[1]Centrum!$A$3:$C$130,3,0))&gt;3," - ",VLOOKUP(C22,[1]Centrum!$A$3:$C$130,3,0))</f>
        <v>15 SK Sahara Vědomice - Kulhánek Milan</v>
      </c>
      <c r="F22" s="282" t="str">
        <f ca="1">IF(TYPE(VLOOKUP(D22,[1]Centrum!$A$3:$C$130,3,0))&gt;3," - ",VLOOKUP(D22,[1]Centrum!$A$3:$C$130,3,0))</f>
        <v>29 PPA POZORKA - Janík Miroslav</v>
      </c>
      <c r="G22" s="448">
        <f>IF(ROW()-2&gt;[1]Start.listina!$O$7,"",ROW()-2)</f>
        <v>20</v>
      </c>
      <c r="H22" s="278">
        <v>2</v>
      </c>
      <c r="I22" s="280">
        <v>13</v>
      </c>
      <c r="K22" s="281">
        <f t="shared" ca="1" si="0"/>
        <v>29</v>
      </c>
      <c r="L22" s="281">
        <f t="shared" ca="1" si="1"/>
        <v>15</v>
      </c>
      <c r="M22" s="281">
        <f t="shared" ca="1" si="2"/>
        <v>0</v>
      </c>
      <c r="N22" s="281">
        <f t="shared" ca="1" si="6"/>
        <v>-11</v>
      </c>
      <c r="O22" s="281">
        <f t="shared" ca="1" si="3"/>
        <v>29</v>
      </c>
      <c r="P22" s="281">
        <f t="shared" ca="1" si="4"/>
        <v>1</v>
      </c>
      <c r="Q22" s="288">
        <f t="shared" ca="1" si="5"/>
        <v>11</v>
      </c>
    </row>
    <row r="23" spans="3:17" ht="22.5">
      <c r="C23" s="284">
        <f ca="1">IF(ROW()-2&gt;[1]Start.listina!$O$7,"",INDIRECT(ADDRESS(3+(ROW()-3)*2,$D$2,1,1,"Centrum")))</f>
        <v>24</v>
      </c>
      <c r="D23" s="284">
        <f ca="1">IF(ROW()-2&gt;[1]Start.listina!$O$7,"",INDIRECT(ADDRESS(4+(ROW()-3)*2,$D$2,1,1,"Centrum")))</f>
        <v>44</v>
      </c>
      <c r="E23" s="282" t="str">
        <f ca="1">IF(TYPE(VLOOKUP(C23,[1]Centrum!$A$3:$C$130,3,0))&gt;3," - ",VLOOKUP(C23,[1]Centrum!$A$3:$C$130,3,0))</f>
        <v>24 CP VARY - Dvořáková Tatiana</v>
      </c>
      <c r="F23" s="282" t="str">
        <f ca="1">IF(TYPE(VLOOKUP(D23,[1]Centrum!$A$3:$C$130,3,0))&gt;3," - ",VLOOKUP(D23,[1]Centrum!$A$3:$C$130,3,0))</f>
        <v>44 PC Kolová - Hokešová Marie</v>
      </c>
      <c r="G23" s="448">
        <f>IF(ROW()-2&gt;[1]Start.listina!$O$7,"",ROW()-2)</f>
        <v>21</v>
      </c>
      <c r="H23" s="278">
        <v>6</v>
      </c>
      <c r="I23" s="280">
        <v>13</v>
      </c>
      <c r="K23" s="281">
        <f t="shared" ca="1" si="0"/>
        <v>44</v>
      </c>
      <c r="L23" s="281">
        <f t="shared" ca="1" si="1"/>
        <v>24</v>
      </c>
      <c r="M23" s="281">
        <f t="shared" ca="1" si="2"/>
        <v>0</v>
      </c>
      <c r="N23" s="281">
        <f t="shared" ca="1" si="6"/>
        <v>-7</v>
      </c>
      <c r="O23" s="281">
        <f t="shared" ca="1" si="3"/>
        <v>44</v>
      </c>
      <c r="P23" s="281">
        <f t="shared" ca="1" si="4"/>
        <v>1</v>
      </c>
      <c r="Q23" s="288">
        <f t="shared" ca="1" si="5"/>
        <v>7</v>
      </c>
    </row>
    <row r="24" spans="3:17" ht="22.5">
      <c r="C24" s="284">
        <f ca="1">IF(ROW()-2&gt;[1]Start.listina!$O$7,"",INDIRECT(ADDRESS(3+(ROW()-3)*2,$D$2,1,1,"Centrum")))</f>
        <v>25</v>
      </c>
      <c r="D24" s="284">
        <f ca="1">IF(ROW()-2&gt;[1]Start.listina!$O$7,"",INDIRECT(ADDRESS(4+(ROW()-3)*2,$D$2,1,1,"Centrum")))</f>
        <v>27</v>
      </c>
      <c r="E24" s="282" t="str">
        <f ca="1">IF(TYPE(VLOOKUP(C24,[1]Centrum!$A$3:$C$130,3,0))&gt;3," - ",VLOOKUP(C24,[1]Centrum!$A$3:$C$130,3,0))</f>
        <v>25 SENIOR TÝM Praha 1 - Blieková Alena</v>
      </c>
      <c r="F24" s="282" t="str">
        <f ca="1">IF(TYPE(VLOOKUP(D24,[1]Centrum!$A$3:$C$130,3,0))&gt;3," - ",VLOOKUP(D24,[1]Centrum!$A$3:$C$130,3,0))</f>
        <v>27 PC Mimo Done - Mikloš David</v>
      </c>
      <c r="G24" s="448">
        <f>IF(ROW()-2&gt;[1]Start.listina!$O$7,"",ROW()-2)</f>
        <v>22</v>
      </c>
      <c r="H24" s="278">
        <v>4</v>
      </c>
      <c r="I24" s="280">
        <v>13</v>
      </c>
      <c r="K24" s="281">
        <f t="shared" ca="1" si="0"/>
        <v>27</v>
      </c>
      <c r="L24" s="281">
        <f t="shared" ca="1" si="1"/>
        <v>25</v>
      </c>
      <c r="M24" s="281">
        <f t="shared" ca="1" si="2"/>
        <v>0</v>
      </c>
      <c r="N24" s="281">
        <f t="shared" ca="1" si="6"/>
        <v>-9</v>
      </c>
      <c r="O24" s="281">
        <f t="shared" ca="1" si="3"/>
        <v>27</v>
      </c>
      <c r="P24" s="281">
        <f t="shared" ca="1" si="4"/>
        <v>1</v>
      </c>
      <c r="Q24" s="288">
        <f t="shared" ca="1" si="5"/>
        <v>9</v>
      </c>
    </row>
    <row r="25" spans="3:17" ht="22.5">
      <c r="C25" s="284">
        <f ca="1">IF(ROW()-2&gt;[1]Start.listina!$O$7,"",INDIRECT(ADDRESS(3+(ROW()-3)*2,$D$2,1,1,"Centrum")))</f>
        <v>46</v>
      </c>
      <c r="D25" s="284">
        <f ca="1">IF(ROW()-2&gt;[1]Start.listina!$O$7,"",INDIRECT(ADDRESS(4+(ROW()-3)*2,$D$2,1,1,"Centrum")))</f>
        <v>35</v>
      </c>
      <c r="E25" s="282" t="str">
        <f ca="1">IF(TYPE(VLOOKUP(C25,[1]Centrum!$A$3:$C$130,3,0))&gt;3," - ",VLOOKUP(C25,[1]Centrum!$A$3:$C$130,3,0))</f>
        <v>46 CP VARY - Zoubek Jindřich</v>
      </c>
      <c r="F25" s="282" t="str">
        <f ca="1">IF(TYPE(VLOOKUP(D25,[1]Centrum!$A$3:$C$130,3,0))&gt;3," - ",VLOOKUP(D25,[1]Centrum!$A$3:$C$130,3,0))</f>
        <v>35 PC Egrensis - Hošek Vladislav</v>
      </c>
      <c r="G25" s="448">
        <f>IF(ROW()-2&gt;[1]Start.listina!$O$7,"",ROW()-2)</f>
        <v>23</v>
      </c>
      <c r="H25" s="278">
        <v>12</v>
      </c>
      <c r="I25" s="280">
        <v>13</v>
      </c>
      <c r="K25" s="281">
        <f t="shared" ca="1" si="0"/>
        <v>35</v>
      </c>
      <c r="L25" s="281">
        <f t="shared" ca="1" si="1"/>
        <v>46</v>
      </c>
      <c r="M25" s="281">
        <f t="shared" ca="1" si="2"/>
        <v>0</v>
      </c>
      <c r="N25" s="281">
        <f t="shared" ca="1" si="6"/>
        <v>-1</v>
      </c>
      <c r="O25" s="281">
        <f t="shared" ca="1" si="3"/>
        <v>35</v>
      </c>
      <c r="P25" s="281">
        <f t="shared" ca="1" si="4"/>
        <v>1</v>
      </c>
      <c r="Q25" s="288">
        <f t="shared" ca="1" si="5"/>
        <v>1</v>
      </c>
    </row>
    <row r="26" spans="3:17" ht="22.5">
      <c r="C26" s="284" t="str">
        <f ca="1">IF(ROW()-2&gt;[1]Start.listina!$O$7,"",INDIRECT(ADDRESS(3+(ROW()-3)*2,$D$2,1,1,"Centrum")))</f>
        <v/>
      </c>
      <c r="D26" s="284" t="str">
        <f ca="1">IF(ROW()-2&gt;[1]Start.listina!$O$7,"",INDIRECT(ADDRESS(4+(ROW()-3)*2,$D$2,1,1,"Centrum")))</f>
        <v/>
      </c>
      <c r="E26" s="282" t="str">
        <f ca="1">IF(TYPE(VLOOKUP(C26,[1]Centrum!$A$3:$C$130,3,0))&gt;3," - ",VLOOKUP(C26,[1]Centrum!$A$3:$C$130,3,0))</f>
        <v xml:space="preserve"> - </v>
      </c>
      <c r="F26" s="282" t="str">
        <f ca="1">IF(TYPE(VLOOKUP(D26,[1]Centrum!$A$3:$C$130,3,0))&gt;3," - ",VLOOKUP(D26,[1]Centrum!$A$3:$C$130,3,0))</f>
        <v xml:space="preserve"> - </v>
      </c>
      <c r="G26" s="448" t="str">
        <f>IF(ROW()-2&gt;[1]Start.listina!$O$7,"",ROW()-2)</f>
        <v/>
      </c>
      <c r="H26" s="278"/>
      <c r="I26" s="280"/>
      <c r="K26" s="281" t="str">
        <f t="shared" ca="1" si="0"/>
        <v/>
      </c>
      <c r="L26" s="281" t="str">
        <f t="shared" ca="1" si="1"/>
        <v/>
      </c>
      <c r="M26" s="281">
        <f t="shared" ca="1" si="2"/>
        <v>0</v>
      </c>
      <c r="N26" s="281">
        <f t="shared" ca="1" si="6"/>
        <v>0</v>
      </c>
      <c r="O26" s="281" t="str">
        <f t="shared" ca="1" si="3"/>
        <v/>
      </c>
      <c r="P26" s="281">
        <f t="shared" ca="1" si="4"/>
        <v>0</v>
      </c>
      <c r="Q26" s="288">
        <f t="shared" ca="1" si="5"/>
        <v>0</v>
      </c>
    </row>
    <row r="27" spans="3:17" ht="22.5">
      <c r="C27" s="284" t="str">
        <f ca="1">IF(ROW()-2&gt;[1]Start.listina!$O$7,"",INDIRECT(ADDRESS(3+(ROW()-3)*2,$D$2,1,1,"Centrum")))</f>
        <v/>
      </c>
      <c r="D27" s="284" t="str">
        <f ca="1">IF(ROW()-2&gt;[1]Start.listina!$O$7,"",INDIRECT(ADDRESS(4+(ROW()-3)*2,$D$2,1,1,"Centrum")))</f>
        <v/>
      </c>
      <c r="E27" s="282" t="str">
        <f ca="1">IF(TYPE(VLOOKUP(C27,[1]Centrum!$A$3:$C$130,3,0))&gt;3," - ",VLOOKUP(C27,[1]Centrum!$A$3:$C$130,3,0))</f>
        <v xml:space="preserve"> - </v>
      </c>
      <c r="F27" s="282" t="str">
        <f ca="1">IF(TYPE(VLOOKUP(D27,[1]Centrum!$A$3:$C$130,3,0))&gt;3," - ",VLOOKUP(D27,[1]Centrum!$A$3:$C$130,3,0))</f>
        <v xml:space="preserve"> - </v>
      </c>
      <c r="G27" s="448" t="str">
        <f>IF(ROW()-2&gt;[1]Start.listina!$O$7,"",ROW()-2)</f>
        <v/>
      </c>
      <c r="H27" s="278"/>
      <c r="I27" s="280"/>
      <c r="K27" s="281" t="str">
        <f t="shared" ca="1" si="0"/>
        <v/>
      </c>
      <c r="L27" s="281" t="str">
        <f t="shared" ca="1" si="1"/>
        <v/>
      </c>
      <c r="M27" s="281">
        <f t="shared" ca="1" si="2"/>
        <v>0</v>
      </c>
      <c r="N27" s="281">
        <f t="shared" ca="1" si="6"/>
        <v>0</v>
      </c>
      <c r="O27" s="281" t="str">
        <f t="shared" ca="1" si="3"/>
        <v/>
      </c>
      <c r="P27" s="281">
        <f t="shared" ca="1" si="4"/>
        <v>0</v>
      </c>
      <c r="Q27" s="288">
        <f t="shared" ca="1" si="5"/>
        <v>0</v>
      </c>
    </row>
    <row r="28" spans="3:17" ht="22.5">
      <c r="C28" s="284" t="str">
        <f ca="1">IF(ROW()-2&gt;[1]Start.listina!$O$7,"",INDIRECT(ADDRESS(3+(ROW()-3)*2,$D$2,1,1,"Centrum")))</f>
        <v/>
      </c>
      <c r="D28" s="284" t="str">
        <f ca="1">IF(ROW()-2&gt;[1]Start.listina!$O$7,"",INDIRECT(ADDRESS(4+(ROW()-3)*2,$D$2,1,1,"Centrum")))</f>
        <v/>
      </c>
      <c r="E28" s="282" t="str">
        <f ca="1">IF(TYPE(VLOOKUP(C28,[1]Centrum!$A$3:$C$130,3,0))&gt;3," - ",VLOOKUP(C28,[1]Centrum!$A$3:$C$130,3,0))</f>
        <v xml:space="preserve"> - </v>
      </c>
      <c r="F28" s="282" t="str">
        <f ca="1">IF(TYPE(VLOOKUP(D28,[1]Centrum!$A$3:$C$130,3,0))&gt;3," - ",VLOOKUP(D28,[1]Centrum!$A$3:$C$130,3,0))</f>
        <v xml:space="preserve"> - </v>
      </c>
      <c r="G28" s="448" t="str">
        <f>IF(ROW()-2&gt;[1]Start.listina!$O$7,"",ROW()-2)</f>
        <v/>
      </c>
      <c r="H28" s="278"/>
      <c r="I28" s="280"/>
      <c r="K28" s="281" t="str">
        <f t="shared" ca="1" si="0"/>
        <v/>
      </c>
      <c r="L28" s="281" t="str">
        <f t="shared" ca="1" si="1"/>
        <v/>
      </c>
      <c r="M28" s="281">
        <f t="shared" ca="1" si="2"/>
        <v>0</v>
      </c>
      <c r="N28" s="281">
        <f t="shared" ca="1" si="6"/>
        <v>0</v>
      </c>
      <c r="O28" s="281" t="str">
        <f t="shared" ca="1" si="3"/>
        <v/>
      </c>
      <c r="P28" s="281">
        <f t="shared" ca="1" si="4"/>
        <v>0</v>
      </c>
      <c r="Q28" s="288">
        <f t="shared" ca="1" si="5"/>
        <v>0</v>
      </c>
    </row>
    <row r="29" spans="3:17" ht="22.5">
      <c r="C29" s="284" t="str">
        <f ca="1">IF(ROW()-2&gt;[1]Start.listina!$O$7,"",INDIRECT(ADDRESS(3+(ROW()-3)*2,$D$2,1,1,"Centrum")))</f>
        <v/>
      </c>
      <c r="D29" s="284" t="str">
        <f ca="1">IF(ROW()-2&gt;[1]Start.listina!$O$7,"",INDIRECT(ADDRESS(4+(ROW()-3)*2,$D$2,1,1,"Centrum")))</f>
        <v/>
      </c>
      <c r="E29" s="282" t="str">
        <f ca="1">IF(TYPE(VLOOKUP(C29,[1]Centrum!$A$3:$C$130,3,0))&gt;3," - ",VLOOKUP(C29,[1]Centrum!$A$3:$C$130,3,0))</f>
        <v xml:space="preserve"> - </v>
      </c>
      <c r="F29" s="282" t="str">
        <f ca="1">IF(TYPE(VLOOKUP(D29,[1]Centrum!$A$3:$C$130,3,0))&gt;3," - ",VLOOKUP(D29,[1]Centrum!$A$3:$C$130,3,0))</f>
        <v xml:space="preserve"> - </v>
      </c>
      <c r="G29" s="448" t="str">
        <f>IF(ROW()-2&gt;[1]Start.listina!$O$7,"",ROW()-2)</f>
        <v/>
      </c>
      <c r="H29" s="278"/>
      <c r="I29" s="280"/>
      <c r="K29" s="281" t="str">
        <f t="shared" ca="1" si="0"/>
        <v/>
      </c>
      <c r="L29" s="281" t="str">
        <f t="shared" ca="1" si="1"/>
        <v/>
      </c>
      <c r="M29" s="281">
        <f t="shared" ca="1" si="2"/>
        <v>0</v>
      </c>
      <c r="N29" s="281">
        <f t="shared" ca="1" si="6"/>
        <v>0</v>
      </c>
      <c r="O29" s="281" t="str">
        <f t="shared" ca="1" si="3"/>
        <v/>
      </c>
      <c r="P29" s="281">
        <f t="shared" ca="1" si="4"/>
        <v>0</v>
      </c>
      <c r="Q29" s="288">
        <f t="shared" ca="1" si="5"/>
        <v>0</v>
      </c>
    </row>
    <row r="30" spans="3:17" ht="22.5">
      <c r="C30" s="284" t="str">
        <f ca="1">IF(ROW()-2&gt;[1]Start.listina!$O$7,"",INDIRECT(ADDRESS(3+(ROW()-3)*2,$D$2,1,1,"Centrum")))</f>
        <v/>
      </c>
      <c r="D30" s="284" t="str">
        <f ca="1">IF(ROW()-2&gt;[1]Start.listina!$O$7,"",INDIRECT(ADDRESS(4+(ROW()-3)*2,$D$2,1,1,"Centrum")))</f>
        <v/>
      </c>
      <c r="E30" s="282" t="str">
        <f ca="1">IF(TYPE(VLOOKUP(C30,[1]Centrum!$A$3:$C$130,3,0))&gt;3," - ",VLOOKUP(C30,[1]Centrum!$A$3:$C$130,3,0))</f>
        <v xml:space="preserve"> - </v>
      </c>
      <c r="F30" s="282" t="str">
        <f ca="1">IF(TYPE(VLOOKUP(D30,[1]Centrum!$A$3:$C$130,3,0))&gt;3," - ",VLOOKUP(D30,[1]Centrum!$A$3:$C$130,3,0))</f>
        <v xml:space="preserve"> - </v>
      </c>
      <c r="G30" s="448" t="str">
        <f>IF(ROW()-2&gt;[1]Start.listina!$O$7,"",ROW()-2)</f>
        <v/>
      </c>
      <c r="H30" s="278"/>
      <c r="I30" s="280"/>
      <c r="K30" s="281" t="str">
        <f t="shared" ca="1" si="0"/>
        <v/>
      </c>
      <c r="L30" s="281" t="str">
        <f t="shared" ca="1" si="1"/>
        <v/>
      </c>
      <c r="M30" s="281">
        <f t="shared" ca="1" si="2"/>
        <v>0</v>
      </c>
      <c r="N30" s="281">
        <f t="shared" ca="1" si="6"/>
        <v>0</v>
      </c>
      <c r="O30" s="281" t="str">
        <f t="shared" ca="1" si="3"/>
        <v/>
      </c>
      <c r="P30" s="281">
        <f t="shared" ca="1" si="4"/>
        <v>0</v>
      </c>
      <c r="Q30" s="288">
        <f t="shared" ca="1" si="5"/>
        <v>0</v>
      </c>
    </row>
    <row r="31" spans="3:17" ht="22.5">
      <c r="C31" s="284" t="str">
        <f ca="1">IF(ROW()-2&gt;[1]Start.listina!$O$7,"",INDIRECT(ADDRESS(3+(ROW()-3)*2,$D$2,1,1,"Centrum")))</f>
        <v/>
      </c>
      <c r="D31" s="284" t="str">
        <f ca="1">IF(ROW()-2&gt;[1]Start.listina!$O$7,"",INDIRECT(ADDRESS(4+(ROW()-3)*2,$D$2,1,1,"Centrum")))</f>
        <v/>
      </c>
      <c r="E31" s="282" t="str">
        <f ca="1">IF(TYPE(VLOOKUP(C31,[1]Centrum!$A$3:$C$130,3,0))&gt;3," - ",VLOOKUP(C31,[1]Centrum!$A$3:$C$130,3,0))</f>
        <v xml:space="preserve"> - </v>
      </c>
      <c r="F31" s="282" t="str">
        <f ca="1">IF(TYPE(VLOOKUP(D31,[1]Centrum!$A$3:$C$130,3,0))&gt;3," - ",VLOOKUP(D31,[1]Centrum!$A$3:$C$130,3,0))</f>
        <v xml:space="preserve"> - </v>
      </c>
      <c r="G31" s="448" t="str">
        <f>IF(ROW()-2&gt;[1]Start.listina!$O$7,"",ROW()-2)</f>
        <v/>
      </c>
      <c r="H31" s="278"/>
      <c r="I31" s="280"/>
      <c r="K31" s="281" t="str">
        <f t="shared" ca="1" si="0"/>
        <v/>
      </c>
      <c r="L31" s="281" t="str">
        <f t="shared" ca="1" si="1"/>
        <v/>
      </c>
      <c r="M31" s="281">
        <f t="shared" ca="1" si="2"/>
        <v>0</v>
      </c>
      <c r="N31" s="281">
        <f t="shared" ca="1" si="6"/>
        <v>0</v>
      </c>
      <c r="O31" s="281" t="str">
        <f t="shared" ca="1" si="3"/>
        <v/>
      </c>
      <c r="P31" s="281">
        <f t="shared" ca="1" si="4"/>
        <v>0</v>
      </c>
      <c r="Q31" s="288">
        <f t="shared" ca="1" si="5"/>
        <v>0</v>
      </c>
    </row>
    <row r="32" spans="3:17" ht="22.5">
      <c r="C32" s="284" t="str">
        <f ca="1">IF(ROW()-2&gt;[1]Start.listina!$O$7,"",INDIRECT(ADDRESS(3+(ROW()-3)*2,$D$2,1,1,"Centrum")))</f>
        <v/>
      </c>
      <c r="D32" s="284" t="str">
        <f ca="1">IF(ROW()-2&gt;[1]Start.listina!$O$7,"",INDIRECT(ADDRESS(4+(ROW()-3)*2,$D$2,1,1,"Centrum")))</f>
        <v/>
      </c>
      <c r="E32" s="282" t="str">
        <f ca="1">IF(TYPE(VLOOKUP(C32,[1]Centrum!$A$3:$C$130,3,0))&gt;3," - ",VLOOKUP(C32,[1]Centrum!$A$3:$C$130,3,0))</f>
        <v xml:space="preserve"> - </v>
      </c>
      <c r="F32" s="282" t="str">
        <f ca="1">IF(TYPE(VLOOKUP(D32,[1]Centrum!$A$3:$C$130,3,0))&gt;3," - ",VLOOKUP(D32,[1]Centrum!$A$3:$C$130,3,0))</f>
        <v xml:space="preserve"> - </v>
      </c>
      <c r="G32" s="448" t="str">
        <f>IF(ROW()-2&gt;[1]Start.listina!$O$7,"",ROW()-2)</f>
        <v/>
      </c>
      <c r="H32" s="278"/>
      <c r="I32" s="280"/>
      <c r="K32" s="281" t="str">
        <f t="shared" ca="1" si="0"/>
        <v/>
      </c>
      <c r="L32" s="281" t="str">
        <f t="shared" ca="1" si="1"/>
        <v/>
      </c>
      <c r="M32" s="281">
        <f t="shared" ca="1" si="2"/>
        <v>0</v>
      </c>
      <c r="N32" s="281">
        <f t="shared" ca="1" si="6"/>
        <v>0</v>
      </c>
      <c r="O32" s="281" t="str">
        <f t="shared" ca="1" si="3"/>
        <v/>
      </c>
      <c r="P32" s="281">
        <f t="shared" ca="1" si="4"/>
        <v>0</v>
      </c>
      <c r="Q32" s="288">
        <f t="shared" ca="1" si="5"/>
        <v>0</v>
      </c>
    </row>
    <row r="33" spans="3:17" ht="22.5">
      <c r="C33" s="284" t="str">
        <f ca="1">IF(ROW()-2&gt;[1]Start.listina!$O$7,"",INDIRECT(ADDRESS(3+(ROW()-3)*2,$D$2,1,1,"Centrum")))</f>
        <v/>
      </c>
      <c r="D33" s="284" t="str">
        <f ca="1">IF(ROW()-2&gt;[1]Start.listina!$O$7,"",INDIRECT(ADDRESS(4+(ROW()-3)*2,$D$2,1,1,"Centrum")))</f>
        <v/>
      </c>
      <c r="E33" s="282" t="str">
        <f ca="1">IF(TYPE(VLOOKUP(C33,[1]Centrum!$A$3:$C$130,3,0))&gt;3," - ",VLOOKUP(C33,[1]Centrum!$A$3:$C$130,3,0))</f>
        <v xml:space="preserve"> - </v>
      </c>
      <c r="F33" s="282" t="str">
        <f ca="1">IF(TYPE(VLOOKUP(D33,[1]Centrum!$A$3:$C$130,3,0))&gt;3," - ",VLOOKUP(D33,[1]Centrum!$A$3:$C$130,3,0))</f>
        <v xml:space="preserve"> - </v>
      </c>
      <c r="G33" s="448" t="str">
        <f>IF(ROW()-2&gt;[1]Start.listina!$O$7,"",ROW()-2)</f>
        <v/>
      </c>
      <c r="H33" s="278"/>
      <c r="I33" s="280"/>
      <c r="K33" s="281" t="str">
        <f t="shared" ca="1" si="0"/>
        <v/>
      </c>
      <c r="L33" s="281" t="str">
        <f t="shared" ca="1" si="1"/>
        <v/>
      </c>
      <c r="M33" s="281">
        <f t="shared" ca="1" si="2"/>
        <v>0</v>
      </c>
      <c r="N33" s="281">
        <f t="shared" ca="1" si="6"/>
        <v>0</v>
      </c>
      <c r="O33" s="281" t="str">
        <f t="shared" ca="1" si="3"/>
        <v/>
      </c>
      <c r="P33" s="281">
        <f t="shared" ca="1" si="4"/>
        <v>0</v>
      </c>
      <c r="Q33" s="288">
        <f t="shared" ca="1" si="5"/>
        <v>0</v>
      </c>
    </row>
    <row r="34" spans="3:17" ht="22.5">
      <c r="C34" s="284" t="str">
        <f ca="1">IF(ROW()-2&gt;[1]Start.listina!$O$7,"",INDIRECT(ADDRESS(3+(ROW()-3)*2,$D$2,1,1,"Centrum")))</f>
        <v/>
      </c>
      <c r="D34" s="284" t="str">
        <f ca="1">IF(ROW()-2&gt;[1]Start.listina!$O$7,"",INDIRECT(ADDRESS(4+(ROW()-3)*2,$D$2,1,1,"Centrum")))</f>
        <v/>
      </c>
      <c r="E34" s="282" t="str">
        <f ca="1">IF(TYPE(VLOOKUP(C34,[1]Centrum!$A$3:$C$130,3,0))&gt;3," - ",VLOOKUP(C34,[1]Centrum!$A$3:$C$130,3,0))</f>
        <v xml:space="preserve"> - </v>
      </c>
      <c r="F34" s="282" t="str">
        <f ca="1">IF(TYPE(VLOOKUP(D34,[1]Centrum!$A$3:$C$130,3,0))&gt;3," - ",VLOOKUP(D34,[1]Centrum!$A$3:$C$130,3,0))</f>
        <v xml:space="preserve"> - </v>
      </c>
      <c r="G34" s="448" t="str">
        <f>IF(ROW()-2&gt;[1]Start.listina!$O$7,"",ROW()-2)</f>
        <v/>
      </c>
      <c r="H34" s="278"/>
      <c r="I34" s="280"/>
      <c r="K34" s="281" t="str">
        <f t="shared" ca="1" si="0"/>
        <v/>
      </c>
      <c r="L34" s="281" t="str">
        <f t="shared" ca="1" si="1"/>
        <v/>
      </c>
      <c r="M34" s="281">
        <f t="shared" ca="1" si="2"/>
        <v>0</v>
      </c>
      <c r="N34" s="281">
        <f t="shared" ca="1" si="6"/>
        <v>0</v>
      </c>
      <c r="O34" s="281" t="str">
        <f t="shared" ca="1" si="3"/>
        <v/>
      </c>
      <c r="P34" s="281">
        <f t="shared" ca="1" si="4"/>
        <v>0</v>
      </c>
      <c r="Q34" s="288">
        <f t="shared" ca="1" si="5"/>
        <v>0</v>
      </c>
    </row>
    <row r="35" spans="3:17" ht="22.5">
      <c r="C35" s="284" t="str">
        <f ca="1">IF(ROW()-2&gt;[1]Start.listina!$O$7,"",INDIRECT(ADDRESS(3+(ROW()-3)*2,$D$2,1,1,"Centrum")))</f>
        <v/>
      </c>
      <c r="D35" s="284" t="str">
        <f ca="1">IF(ROW()-2&gt;[1]Start.listina!$O$7,"",INDIRECT(ADDRESS(4+(ROW()-3)*2,$D$2,1,1,"Centrum")))</f>
        <v/>
      </c>
      <c r="E35" s="282" t="str">
        <f ca="1">IF(TYPE(VLOOKUP(C35,[1]Centrum!$A$3:$C$130,3,0))&gt;3," - ",VLOOKUP(C35,[1]Centrum!$A$3:$C$130,3,0))</f>
        <v xml:space="preserve"> - </v>
      </c>
      <c r="F35" s="282" t="str">
        <f ca="1">IF(TYPE(VLOOKUP(D35,[1]Centrum!$A$3:$C$130,3,0))&gt;3," - ",VLOOKUP(D35,[1]Centrum!$A$3:$C$130,3,0))</f>
        <v xml:space="preserve"> - </v>
      </c>
      <c r="G35" s="448" t="str">
        <f>IF(ROW()-2&gt;[1]Start.listina!$O$7,"",ROW()-2)</f>
        <v/>
      </c>
      <c r="H35" s="278"/>
      <c r="I35" s="280"/>
      <c r="K35" s="281" t="str">
        <f t="shared" ca="1" si="0"/>
        <v/>
      </c>
      <c r="L35" s="281" t="str">
        <f t="shared" ca="1" si="1"/>
        <v/>
      </c>
      <c r="M35" s="281">
        <f t="shared" ca="1" si="2"/>
        <v>0</v>
      </c>
      <c r="N35" s="281">
        <f t="shared" ca="1" si="6"/>
        <v>0</v>
      </c>
      <c r="O35" s="281" t="str">
        <f t="shared" ca="1" si="3"/>
        <v/>
      </c>
      <c r="P35" s="281">
        <f t="shared" ca="1" si="4"/>
        <v>0</v>
      </c>
      <c r="Q35" s="288">
        <f t="shared" ca="1" si="5"/>
        <v>0</v>
      </c>
    </row>
    <row r="36" spans="3:17" ht="22.5">
      <c r="C36" s="284" t="str">
        <f ca="1">IF(ROW()-2&gt;[1]Start.listina!$O$7,"",INDIRECT(ADDRESS(3+(ROW()-3)*2,$D$2,1,1,"Centrum")))</f>
        <v/>
      </c>
      <c r="D36" s="284" t="str">
        <f ca="1">IF(ROW()-2&gt;[1]Start.listina!$O$7,"",INDIRECT(ADDRESS(4+(ROW()-3)*2,$D$2,1,1,"Centrum")))</f>
        <v/>
      </c>
      <c r="E36" s="282" t="str">
        <f ca="1">IF(TYPE(VLOOKUP(C36,[1]Centrum!$A$3:$C$130,3,0))&gt;3," - ",VLOOKUP(C36,[1]Centrum!$A$3:$C$130,3,0))</f>
        <v xml:space="preserve"> - </v>
      </c>
      <c r="F36" s="282" t="str">
        <f ca="1">IF(TYPE(VLOOKUP(D36,[1]Centrum!$A$3:$C$130,3,0))&gt;3," - ",VLOOKUP(D36,[1]Centrum!$A$3:$C$130,3,0))</f>
        <v xml:space="preserve"> - </v>
      </c>
      <c r="G36" s="448" t="str">
        <f>IF(ROW()-2&gt;[1]Start.listina!$O$7,"",ROW()-2)</f>
        <v/>
      </c>
      <c r="H36" s="278"/>
      <c r="I36" s="280"/>
      <c r="K36" s="281" t="str">
        <f t="shared" ca="1" si="0"/>
        <v/>
      </c>
      <c r="L36" s="281" t="str">
        <f t="shared" ca="1" si="1"/>
        <v/>
      </c>
      <c r="M36" s="281">
        <f t="shared" ca="1" si="2"/>
        <v>0</v>
      </c>
      <c r="N36" s="281">
        <f t="shared" ca="1" si="6"/>
        <v>0</v>
      </c>
      <c r="O36" s="281" t="str">
        <f t="shared" ca="1" si="3"/>
        <v/>
      </c>
      <c r="P36" s="281">
        <f t="shared" ca="1" si="4"/>
        <v>0</v>
      </c>
      <c r="Q36" s="288">
        <f t="shared" ca="1" si="5"/>
        <v>0</v>
      </c>
    </row>
    <row r="37" spans="3:17" ht="22.5">
      <c r="C37" s="284" t="str">
        <f ca="1">IF(ROW()-2&gt;[1]Start.listina!$O$7,"",INDIRECT(ADDRESS(3+(ROW()-3)*2,$D$2,1,1,"Centrum")))</f>
        <v/>
      </c>
      <c r="D37" s="284" t="str">
        <f ca="1">IF(ROW()-2&gt;[1]Start.listina!$O$7,"",INDIRECT(ADDRESS(4+(ROW()-3)*2,$D$2,1,1,"Centrum")))</f>
        <v/>
      </c>
      <c r="E37" s="282" t="str">
        <f ca="1">IF(TYPE(VLOOKUP(C37,[1]Centrum!$A$3:$C$130,3,0))&gt;3," - ",VLOOKUP(C37,[1]Centrum!$A$3:$C$130,3,0))</f>
        <v xml:space="preserve"> - </v>
      </c>
      <c r="F37" s="282" t="str">
        <f ca="1">IF(TYPE(VLOOKUP(D37,[1]Centrum!$A$3:$C$130,3,0))&gt;3," - ",VLOOKUP(D37,[1]Centrum!$A$3:$C$130,3,0))</f>
        <v xml:space="preserve"> - </v>
      </c>
      <c r="G37" s="448" t="str">
        <f>IF(ROW()-2&gt;[1]Start.listina!$O$7,"",ROW()-2)</f>
        <v/>
      </c>
      <c r="H37" s="278"/>
      <c r="I37" s="280"/>
      <c r="K37" s="281" t="str">
        <f t="shared" ca="1" si="0"/>
        <v/>
      </c>
      <c r="L37" s="281" t="str">
        <f t="shared" ca="1" si="1"/>
        <v/>
      </c>
      <c r="M37" s="281">
        <f t="shared" ca="1" si="2"/>
        <v>0</v>
      </c>
      <c r="N37" s="281">
        <f t="shared" ca="1" si="6"/>
        <v>0</v>
      </c>
      <c r="O37" s="281" t="str">
        <f t="shared" ca="1" si="3"/>
        <v/>
      </c>
      <c r="P37" s="281">
        <f t="shared" ca="1" si="4"/>
        <v>0</v>
      </c>
      <c r="Q37" s="288">
        <f t="shared" ca="1" si="5"/>
        <v>0</v>
      </c>
    </row>
    <row r="38" spans="3:17" ht="22.5">
      <c r="C38" s="284" t="str">
        <f ca="1">IF(ROW()-2&gt;[1]Start.listina!$O$7,"",INDIRECT(ADDRESS(3+(ROW()-3)*2,$D$2,1,1,"Centrum")))</f>
        <v/>
      </c>
      <c r="D38" s="284" t="str">
        <f ca="1">IF(ROW()-2&gt;[1]Start.listina!$O$7,"",INDIRECT(ADDRESS(4+(ROW()-3)*2,$D$2,1,1,"Centrum")))</f>
        <v/>
      </c>
      <c r="E38" s="282" t="str">
        <f ca="1">IF(TYPE(VLOOKUP(C38,[1]Centrum!$A$3:$C$130,3,0))&gt;3," - ",VLOOKUP(C38,[1]Centrum!$A$3:$C$130,3,0))</f>
        <v xml:space="preserve"> - </v>
      </c>
      <c r="F38" s="282" t="str">
        <f ca="1">IF(TYPE(VLOOKUP(D38,[1]Centrum!$A$3:$C$130,3,0))&gt;3," - ",VLOOKUP(D38,[1]Centrum!$A$3:$C$130,3,0))</f>
        <v xml:space="preserve"> - </v>
      </c>
      <c r="G38" s="448" t="str">
        <f>IF(ROW()-2&gt;[1]Start.listina!$O$7,"",ROW()-2)</f>
        <v/>
      </c>
      <c r="H38" s="278"/>
      <c r="I38" s="280"/>
      <c r="K38" s="281" t="str">
        <f t="shared" ca="1" si="0"/>
        <v/>
      </c>
      <c r="L38" s="281" t="str">
        <f t="shared" ca="1" si="1"/>
        <v/>
      </c>
      <c r="M38" s="281">
        <f t="shared" ca="1" si="2"/>
        <v>0</v>
      </c>
      <c r="N38" s="281">
        <f t="shared" ca="1" si="6"/>
        <v>0</v>
      </c>
      <c r="O38" s="281" t="str">
        <f t="shared" ca="1" si="3"/>
        <v/>
      </c>
      <c r="P38" s="281">
        <f t="shared" ca="1" si="4"/>
        <v>0</v>
      </c>
      <c r="Q38" s="288">
        <f t="shared" ca="1" si="5"/>
        <v>0</v>
      </c>
    </row>
    <row r="39" spans="3:17" ht="22.5">
      <c r="C39" s="284" t="str">
        <f ca="1">IF(ROW()-2&gt;[1]Start.listina!$O$7,"",INDIRECT(ADDRESS(3+(ROW()-3)*2,$D$2,1,1,"Centrum")))</f>
        <v/>
      </c>
      <c r="D39" s="284" t="str">
        <f ca="1">IF(ROW()-2&gt;[1]Start.listina!$O$7,"",INDIRECT(ADDRESS(4+(ROW()-3)*2,$D$2,1,1,"Centrum")))</f>
        <v/>
      </c>
      <c r="E39" s="282" t="str">
        <f ca="1">IF(TYPE(VLOOKUP(C39,[1]Centrum!$A$3:$C$130,3,0))&gt;3," - ",VLOOKUP(C39,[1]Centrum!$A$3:$C$130,3,0))</f>
        <v xml:space="preserve"> - </v>
      </c>
      <c r="F39" s="282" t="str">
        <f ca="1">IF(TYPE(VLOOKUP(D39,[1]Centrum!$A$3:$C$130,3,0))&gt;3," - ",VLOOKUP(D39,[1]Centrum!$A$3:$C$130,3,0))</f>
        <v xml:space="preserve"> - </v>
      </c>
      <c r="G39" s="448" t="str">
        <f>IF(ROW()-2&gt;[1]Start.listina!$O$7,"",ROW()-2)</f>
        <v/>
      </c>
      <c r="H39" s="278"/>
      <c r="I39" s="280"/>
      <c r="K39" s="281" t="str">
        <f t="shared" ca="1" si="0"/>
        <v/>
      </c>
      <c r="L39" s="281" t="str">
        <f t="shared" ca="1" si="1"/>
        <v/>
      </c>
      <c r="M39" s="281">
        <f t="shared" ca="1" si="2"/>
        <v>0</v>
      </c>
      <c r="N39" s="281">
        <f t="shared" ca="1" si="6"/>
        <v>0</v>
      </c>
      <c r="O39" s="281" t="str">
        <f t="shared" ca="1" si="3"/>
        <v/>
      </c>
      <c r="P39" s="281">
        <f t="shared" ca="1" si="4"/>
        <v>0</v>
      </c>
      <c r="Q39" s="288">
        <f t="shared" ca="1" si="5"/>
        <v>0</v>
      </c>
    </row>
    <row r="40" spans="3:17" ht="22.5">
      <c r="C40" s="284" t="str">
        <f ca="1">IF(ROW()-2&gt;[1]Start.listina!$O$7,"",INDIRECT(ADDRESS(3+(ROW()-3)*2,$D$2,1,1,"Centrum")))</f>
        <v/>
      </c>
      <c r="D40" s="284" t="str">
        <f ca="1">IF(ROW()-2&gt;[1]Start.listina!$O$7,"",INDIRECT(ADDRESS(4+(ROW()-3)*2,$D$2,1,1,"Centrum")))</f>
        <v/>
      </c>
      <c r="E40" s="282" t="str">
        <f ca="1">IF(TYPE(VLOOKUP(C40,[1]Centrum!$A$3:$C$130,3,0))&gt;3," - ",VLOOKUP(C40,[1]Centrum!$A$3:$C$130,3,0))</f>
        <v xml:space="preserve"> - </v>
      </c>
      <c r="F40" s="282" t="str">
        <f ca="1">IF(TYPE(VLOOKUP(D40,[1]Centrum!$A$3:$C$130,3,0))&gt;3," - ",VLOOKUP(D40,[1]Centrum!$A$3:$C$130,3,0))</f>
        <v xml:space="preserve"> - </v>
      </c>
      <c r="G40" s="448" t="str">
        <f>IF(ROW()-2&gt;[1]Start.listina!$O$7,"",ROW()-2)</f>
        <v/>
      </c>
      <c r="H40" s="278"/>
      <c r="I40" s="280"/>
      <c r="K40" s="281" t="str">
        <f t="shared" ca="1" si="0"/>
        <v/>
      </c>
      <c r="L40" s="281" t="str">
        <f t="shared" ca="1" si="1"/>
        <v/>
      </c>
      <c r="M40" s="281">
        <f t="shared" ca="1" si="2"/>
        <v>0</v>
      </c>
      <c r="N40" s="281">
        <f t="shared" ca="1" si="6"/>
        <v>0</v>
      </c>
      <c r="O40" s="281" t="str">
        <f t="shared" ca="1" si="3"/>
        <v/>
      </c>
      <c r="P40" s="281">
        <f t="shared" ca="1" si="4"/>
        <v>0</v>
      </c>
      <c r="Q40" s="288">
        <f t="shared" ca="1" si="5"/>
        <v>0</v>
      </c>
    </row>
    <row r="41" spans="3:17" ht="22.5">
      <c r="C41" s="284" t="str">
        <f ca="1">IF(ROW()-2&gt;[1]Start.listina!$O$7,"",INDIRECT(ADDRESS(3+(ROW()-3)*2,$D$2,1,1,"Centrum")))</f>
        <v/>
      </c>
      <c r="D41" s="284" t="str">
        <f ca="1">IF(ROW()-2&gt;[1]Start.listina!$O$7,"",INDIRECT(ADDRESS(4+(ROW()-3)*2,$D$2,1,1,"Centrum")))</f>
        <v/>
      </c>
      <c r="E41" s="282" t="str">
        <f ca="1">IF(TYPE(VLOOKUP(C41,[1]Centrum!$A$3:$C$130,3,0))&gt;3," - ",VLOOKUP(C41,[1]Centrum!$A$3:$C$130,3,0))</f>
        <v xml:space="preserve"> - </v>
      </c>
      <c r="F41" s="282" t="str">
        <f ca="1">IF(TYPE(VLOOKUP(D41,[1]Centrum!$A$3:$C$130,3,0))&gt;3," - ",VLOOKUP(D41,[1]Centrum!$A$3:$C$130,3,0))</f>
        <v xml:space="preserve"> - </v>
      </c>
      <c r="G41" s="448" t="str">
        <f>IF(ROW()-2&gt;[1]Start.listina!$O$7,"",ROW()-2)</f>
        <v/>
      </c>
      <c r="H41" s="278"/>
      <c r="I41" s="280"/>
      <c r="K41" s="281" t="str">
        <f t="shared" ca="1" si="0"/>
        <v/>
      </c>
      <c r="L41" s="281" t="str">
        <f t="shared" ca="1" si="1"/>
        <v/>
      </c>
      <c r="M41" s="281">
        <f t="shared" ca="1" si="2"/>
        <v>0</v>
      </c>
      <c r="N41" s="281">
        <f t="shared" ca="1" si="6"/>
        <v>0</v>
      </c>
      <c r="O41" s="281" t="str">
        <f t="shared" ca="1" si="3"/>
        <v/>
      </c>
      <c r="P41" s="281">
        <f t="shared" ca="1" si="4"/>
        <v>0</v>
      </c>
      <c r="Q41" s="288">
        <f t="shared" ca="1" si="5"/>
        <v>0</v>
      </c>
    </row>
    <row r="42" spans="3:17" ht="22.5">
      <c r="C42" s="284" t="str">
        <f ca="1">IF(ROW()-2&gt;[1]Start.listina!$O$7,"",INDIRECT(ADDRESS(3+(ROW()-3)*2,$D$2,1,1,"Centrum")))</f>
        <v/>
      </c>
      <c r="D42" s="284" t="str">
        <f ca="1">IF(ROW()-2&gt;[1]Start.listina!$O$7,"",INDIRECT(ADDRESS(4+(ROW()-3)*2,$D$2,1,1,"Centrum")))</f>
        <v/>
      </c>
      <c r="E42" s="282" t="str">
        <f ca="1">IF(TYPE(VLOOKUP(C42,[1]Centrum!$A$3:$C$130,3,0))&gt;3," - ",VLOOKUP(C42,[1]Centrum!$A$3:$C$130,3,0))</f>
        <v xml:space="preserve"> - </v>
      </c>
      <c r="F42" s="282" t="str">
        <f ca="1">IF(TYPE(VLOOKUP(D42,[1]Centrum!$A$3:$C$130,3,0))&gt;3," - ",VLOOKUP(D42,[1]Centrum!$A$3:$C$130,3,0))</f>
        <v xml:space="preserve"> - </v>
      </c>
      <c r="G42" s="448" t="str">
        <f>IF(ROW()-2&gt;[1]Start.listina!$O$7,"",ROW()-2)</f>
        <v/>
      </c>
      <c r="H42" s="278"/>
      <c r="I42" s="280"/>
      <c r="K42" s="281" t="str">
        <f t="shared" ca="1" si="0"/>
        <v/>
      </c>
      <c r="L42" s="281" t="str">
        <f t="shared" ca="1" si="1"/>
        <v/>
      </c>
      <c r="M42" s="281">
        <f t="shared" ca="1" si="2"/>
        <v>0</v>
      </c>
      <c r="N42" s="281">
        <f t="shared" ca="1" si="6"/>
        <v>0</v>
      </c>
      <c r="O42" s="281" t="str">
        <f t="shared" ca="1" si="3"/>
        <v/>
      </c>
      <c r="P42" s="281">
        <f t="shared" ca="1" si="4"/>
        <v>0</v>
      </c>
      <c r="Q42" s="288">
        <f t="shared" ca="1" si="5"/>
        <v>0</v>
      </c>
    </row>
    <row r="43" spans="3:17" ht="22.5">
      <c r="C43" s="284" t="str">
        <f ca="1">IF(ROW()-2&gt;[1]Start.listina!$O$7,"",INDIRECT(ADDRESS(3+(ROW()-3)*2,$D$2,1,1,"Centrum")))</f>
        <v/>
      </c>
      <c r="D43" s="284" t="str">
        <f ca="1">IF(ROW()-2&gt;[1]Start.listina!$O$7,"",INDIRECT(ADDRESS(4+(ROW()-3)*2,$D$2,1,1,"Centrum")))</f>
        <v/>
      </c>
      <c r="E43" s="282" t="str">
        <f ca="1">IF(TYPE(VLOOKUP(C43,[1]Centrum!$A$3:$C$130,3,0))&gt;3," - ",VLOOKUP(C43,[1]Centrum!$A$3:$C$130,3,0))</f>
        <v xml:space="preserve"> - </v>
      </c>
      <c r="F43" s="282" t="str">
        <f ca="1">IF(TYPE(VLOOKUP(D43,[1]Centrum!$A$3:$C$130,3,0))&gt;3," - ",VLOOKUP(D43,[1]Centrum!$A$3:$C$130,3,0))</f>
        <v xml:space="preserve"> - </v>
      </c>
      <c r="G43" s="448" t="str">
        <f>IF(ROW()-2&gt;[1]Start.listina!$O$7,"",ROW()-2)</f>
        <v/>
      </c>
      <c r="H43" s="278"/>
      <c r="I43" s="280"/>
      <c r="K43" s="281" t="str">
        <f t="shared" ca="1" si="0"/>
        <v/>
      </c>
      <c r="L43" s="281" t="str">
        <f t="shared" ca="1" si="1"/>
        <v/>
      </c>
      <c r="M43" s="281">
        <f t="shared" ca="1" si="2"/>
        <v>0</v>
      </c>
      <c r="N43" s="281">
        <f t="shared" ca="1" si="6"/>
        <v>0</v>
      </c>
      <c r="O43" s="281" t="str">
        <f t="shared" ca="1" si="3"/>
        <v/>
      </c>
      <c r="P43" s="281">
        <f t="shared" ca="1" si="4"/>
        <v>0</v>
      </c>
      <c r="Q43" s="288">
        <f t="shared" ca="1" si="5"/>
        <v>0</v>
      </c>
    </row>
    <row r="44" spans="3:17" ht="22.5">
      <c r="C44" s="284" t="str">
        <f ca="1">IF(ROW()-2&gt;[1]Start.listina!$O$7,"",INDIRECT(ADDRESS(3+(ROW()-3)*2,$D$2,1,1,"Centrum")))</f>
        <v/>
      </c>
      <c r="D44" s="284" t="str">
        <f ca="1">IF(ROW()-2&gt;[1]Start.listina!$O$7,"",INDIRECT(ADDRESS(4+(ROW()-3)*2,$D$2,1,1,"Centrum")))</f>
        <v/>
      </c>
      <c r="E44" s="282" t="str">
        <f ca="1">IF(TYPE(VLOOKUP(C44,[1]Centrum!$A$3:$C$130,3,0))&gt;3," - ",VLOOKUP(C44,[1]Centrum!$A$3:$C$130,3,0))</f>
        <v xml:space="preserve"> - </v>
      </c>
      <c r="F44" s="282" t="str">
        <f ca="1">IF(TYPE(VLOOKUP(D44,[1]Centrum!$A$3:$C$130,3,0))&gt;3," - ",VLOOKUP(D44,[1]Centrum!$A$3:$C$130,3,0))</f>
        <v xml:space="preserve"> - </v>
      </c>
      <c r="G44" s="448" t="str">
        <f>IF(ROW()-2&gt;[1]Start.listina!$O$7,"",ROW()-2)</f>
        <v/>
      </c>
      <c r="H44" s="278"/>
      <c r="I44" s="280"/>
      <c r="K44" s="281" t="str">
        <f t="shared" ca="1" si="0"/>
        <v/>
      </c>
      <c r="L44" s="281" t="str">
        <f t="shared" ca="1" si="1"/>
        <v/>
      </c>
      <c r="M44" s="281">
        <f t="shared" ca="1" si="2"/>
        <v>0</v>
      </c>
      <c r="N44" s="281">
        <f t="shared" ca="1" si="6"/>
        <v>0</v>
      </c>
      <c r="O44" s="281" t="str">
        <f t="shared" ca="1" si="3"/>
        <v/>
      </c>
      <c r="P44" s="281">
        <f t="shared" ca="1" si="4"/>
        <v>0</v>
      </c>
      <c r="Q44" s="288">
        <f t="shared" ca="1" si="5"/>
        <v>0</v>
      </c>
    </row>
    <row r="45" spans="3:17" ht="22.5">
      <c r="C45" s="284" t="str">
        <f ca="1">IF(ROW()-2&gt;[1]Start.listina!$O$7,"",INDIRECT(ADDRESS(3+(ROW()-3)*2,$D$2,1,1,"Centrum")))</f>
        <v/>
      </c>
      <c r="D45" s="284" t="str">
        <f ca="1">IF(ROW()-2&gt;[1]Start.listina!$O$7,"",INDIRECT(ADDRESS(4+(ROW()-3)*2,$D$2,1,1,"Centrum")))</f>
        <v/>
      </c>
      <c r="E45" s="282" t="str">
        <f ca="1">IF(TYPE(VLOOKUP(C45,[1]Centrum!$A$3:$C$130,3,0))&gt;3," - ",VLOOKUP(C45,[1]Centrum!$A$3:$C$130,3,0))</f>
        <v xml:space="preserve"> - </v>
      </c>
      <c r="F45" s="282" t="str">
        <f ca="1">IF(TYPE(VLOOKUP(D45,[1]Centrum!$A$3:$C$130,3,0))&gt;3," - ",VLOOKUP(D45,[1]Centrum!$A$3:$C$130,3,0))</f>
        <v xml:space="preserve"> - </v>
      </c>
      <c r="G45" s="448" t="str">
        <f>IF(ROW()-2&gt;[1]Start.listina!$O$7,"",ROW()-2)</f>
        <v/>
      </c>
      <c r="H45" s="278"/>
      <c r="I45" s="280"/>
      <c r="K45" s="281" t="str">
        <f t="shared" ca="1" si="0"/>
        <v/>
      </c>
      <c r="L45" s="281" t="str">
        <f t="shared" ca="1" si="1"/>
        <v/>
      </c>
      <c r="M45" s="281">
        <f t="shared" ca="1" si="2"/>
        <v>0</v>
      </c>
      <c r="N45" s="281">
        <f t="shared" ca="1" si="6"/>
        <v>0</v>
      </c>
      <c r="O45" s="281" t="str">
        <f t="shared" ca="1" si="3"/>
        <v/>
      </c>
      <c r="P45" s="281">
        <f t="shared" ca="1" si="4"/>
        <v>0</v>
      </c>
      <c r="Q45" s="288">
        <f t="shared" ca="1" si="5"/>
        <v>0</v>
      </c>
    </row>
    <row r="46" spans="3:17" ht="22.5">
      <c r="C46" s="284" t="str">
        <f ca="1">IF(ROW()-2&gt;[1]Start.listina!$O$7,"",INDIRECT(ADDRESS(3+(ROW()-3)*2,$D$2,1,1,"Centrum")))</f>
        <v/>
      </c>
      <c r="D46" s="284" t="str">
        <f ca="1">IF(ROW()-2&gt;[1]Start.listina!$O$7,"",INDIRECT(ADDRESS(4+(ROW()-3)*2,$D$2,1,1,"Centrum")))</f>
        <v/>
      </c>
      <c r="E46" s="282" t="str">
        <f ca="1">IF(TYPE(VLOOKUP(C46,[1]Centrum!$A$3:$C$130,3,0))&gt;3," - ",VLOOKUP(C46,[1]Centrum!$A$3:$C$130,3,0))</f>
        <v xml:space="preserve"> - </v>
      </c>
      <c r="F46" s="282" t="str">
        <f ca="1">IF(TYPE(VLOOKUP(D46,[1]Centrum!$A$3:$C$130,3,0))&gt;3," - ",VLOOKUP(D46,[1]Centrum!$A$3:$C$130,3,0))</f>
        <v xml:space="preserve"> - </v>
      </c>
      <c r="G46" s="448" t="str">
        <f>IF(ROW()-2&gt;[1]Start.listina!$O$7,"",ROW()-2)</f>
        <v/>
      </c>
      <c r="H46" s="278"/>
      <c r="I46" s="280"/>
      <c r="K46" s="281" t="str">
        <f t="shared" ca="1" si="0"/>
        <v/>
      </c>
      <c r="L46" s="281" t="str">
        <f t="shared" ca="1" si="1"/>
        <v/>
      </c>
      <c r="M46" s="281">
        <f t="shared" ca="1" si="2"/>
        <v>0</v>
      </c>
      <c r="N46" s="281">
        <f t="shared" ca="1" si="6"/>
        <v>0</v>
      </c>
      <c r="O46" s="281" t="str">
        <f t="shared" ca="1" si="3"/>
        <v/>
      </c>
      <c r="P46" s="281">
        <f t="shared" ca="1" si="4"/>
        <v>0</v>
      </c>
      <c r="Q46" s="288">
        <f t="shared" ca="1" si="5"/>
        <v>0</v>
      </c>
    </row>
    <row r="47" spans="3:17" ht="22.5">
      <c r="C47" s="284" t="str">
        <f ca="1">IF(ROW()-2&gt;[1]Start.listina!$O$7,"",INDIRECT(ADDRESS(3+(ROW()-3)*2,$D$2,1,1,"Centrum")))</f>
        <v/>
      </c>
      <c r="D47" s="284" t="str">
        <f ca="1">IF(ROW()-2&gt;[1]Start.listina!$O$7,"",INDIRECT(ADDRESS(4+(ROW()-3)*2,$D$2,1,1,"Centrum")))</f>
        <v/>
      </c>
      <c r="E47" s="282" t="str">
        <f ca="1">IF(TYPE(VLOOKUP(C47,[1]Centrum!$A$3:$C$130,3,0))&gt;3," - ",VLOOKUP(C47,[1]Centrum!$A$3:$C$130,3,0))</f>
        <v xml:space="preserve"> - </v>
      </c>
      <c r="F47" s="282" t="str">
        <f ca="1">IF(TYPE(VLOOKUP(D47,[1]Centrum!$A$3:$C$130,3,0))&gt;3," - ",VLOOKUP(D47,[1]Centrum!$A$3:$C$130,3,0))</f>
        <v xml:space="preserve"> - </v>
      </c>
      <c r="G47" s="448" t="str">
        <f>IF(ROW()-2&gt;[1]Start.listina!$O$7,"",ROW()-2)</f>
        <v/>
      </c>
      <c r="H47" s="278"/>
      <c r="I47" s="280"/>
      <c r="K47" s="281" t="str">
        <f t="shared" ca="1" si="0"/>
        <v/>
      </c>
      <c r="L47" s="281" t="str">
        <f t="shared" ca="1" si="1"/>
        <v/>
      </c>
      <c r="M47" s="281">
        <f t="shared" ca="1" si="2"/>
        <v>0</v>
      </c>
      <c r="N47" s="281">
        <f t="shared" ca="1" si="6"/>
        <v>0</v>
      </c>
      <c r="O47" s="281" t="str">
        <f t="shared" ca="1" si="3"/>
        <v/>
      </c>
      <c r="P47" s="281">
        <f t="shared" ca="1" si="4"/>
        <v>0</v>
      </c>
      <c r="Q47" s="288">
        <f t="shared" ca="1" si="5"/>
        <v>0</v>
      </c>
    </row>
    <row r="48" spans="3:17" ht="22.5">
      <c r="C48" s="284" t="str">
        <f ca="1">IF(ROW()-2&gt;[1]Start.listina!$O$7,"",INDIRECT(ADDRESS(3+(ROW()-3)*2,$D$2,1,1,"Centrum")))</f>
        <v/>
      </c>
      <c r="D48" s="284" t="str">
        <f ca="1">IF(ROW()-2&gt;[1]Start.listina!$O$7,"",INDIRECT(ADDRESS(4+(ROW()-3)*2,$D$2,1,1,"Centrum")))</f>
        <v/>
      </c>
      <c r="E48" s="282" t="str">
        <f ca="1">IF(TYPE(VLOOKUP(C48,[1]Centrum!$A$3:$C$130,3,0))&gt;3," - ",VLOOKUP(C48,[1]Centrum!$A$3:$C$130,3,0))</f>
        <v xml:space="preserve"> - </v>
      </c>
      <c r="F48" s="282" t="str">
        <f ca="1">IF(TYPE(VLOOKUP(D48,[1]Centrum!$A$3:$C$130,3,0))&gt;3," - ",VLOOKUP(D48,[1]Centrum!$A$3:$C$130,3,0))</f>
        <v xml:space="preserve"> - </v>
      </c>
      <c r="G48" s="448" t="str">
        <f>IF(ROW()-2&gt;[1]Start.listina!$O$7,"",ROW()-2)</f>
        <v/>
      </c>
      <c r="H48" s="278"/>
      <c r="I48" s="280"/>
      <c r="K48" s="281" t="str">
        <f t="shared" ca="1" si="0"/>
        <v/>
      </c>
      <c r="L48" s="281" t="str">
        <f t="shared" ca="1" si="1"/>
        <v/>
      </c>
      <c r="M48" s="281">
        <f t="shared" ca="1" si="2"/>
        <v>0</v>
      </c>
      <c r="N48" s="281">
        <f t="shared" ca="1" si="6"/>
        <v>0</v>
      </c>
      <c r="O48" s="281" t="str">
        <f t="shared" ca="1" si="3"/>
        <v/>
      </c>
      <c r="P48" s="281">
        <f t="shared" ca="1" si="4"/>
        <v>0</v>
      </c>
      <c r="Q48" s="288">
        <f t="shared" ca="1" si="5"/>
        <v>0</v>
      </c>
    </row>
    <row r="49" spans="3:17" ht="22.5">
      <c r="C49" s="284" t="str">
        <f ca="1">IF(ROW()-2&gt;[1]Start.listina!$O$7,"",INDIRECT(ADDRESS(3+(ROW()-3)*2,$D$2,1,1,"Centrum")))</f>
        <v/>
      </c>
      <c r="D49" s="284" t="str">
        <f ca="1">IF(ROW()-2&gt;[1]Start.listina!$O$7,"",INDIRECT(ADDRESS(4+(ROW()-3)*2,$D$2,1,1,"Centrum")))</f>
        <v/>
      </c>
      <c r="E49" s="282" t="str">
        <f ca="1">IF(TYPE(VLOOKUP(C49,[1]Centrum!$A$3:$C$130,3,0))&gt;3," - ",VLOOKUP(C49,[1]Centrum!$A$3:$C$130,3,0))</f>
        <v xml:space="preserve"> - </v>
      </c>
      <c r="F49" s="282" t="str">
        <f ca="1">IF(TYPE(VLOOKUP(D49,[1]Centrum!$A$3:$C$130,3,0))&gt;3," - ",VLOOKUP(D49,[1]Centrum!$A$3:$C$130,3,0))</f>
        <v xml:space="preserve"> - </v>
      </c>
      <c r="G49" s="448" t="str">
        <f>IF(ROW()-2&gt;[1]Start.listina!$O$7,"",ROW()-2)</f>
        <v/>
      </c>
      <c r="H49" s="278"/>
      <c r="I49" s="280"/>
      <c r="K49" s="281" t="str">
        <f t="shared" ca="1" si="0"/>
        <v/>
      </c>
      <c r="L49" s="281" t="str">
        <f t="shared" ca="1" si="1"/>
        <v/>
      </c>
      <c r="M49" s="281">
        <f t="shared" ca="1" si="2"/>
        <v>0</v>
      </c>
      <c r="N49" s="281">
        <f t="shared" ca="1" si="6"/>
        <v>0</v>
      </c>
      <c r="O49" s="281" t="str">
        <f t="shared" ca="1" si="3"/>
        <v/>
      </c>
      <c r="P49" s="281">
        <f t="shared" ca="1" si="4"/>
        <v>0</v>
      </c>
      <c r="Q49" s="288">
        <f t="shared" ca="1" si="5"/>
        <v>0</v>
      </c>
    </row>
    <row r="50" spans="3:17" ht="22.5">
      <c r="C50" s="284" t="str">
        <f ca="1">IF(ROW()-2&gt;[1]Start.listina!$O$7,"",INDIRECT(ADDRESS(3+(ROW()-3)*2,$D$2,1,1,"Centrum")))</f>
        <v/>
      </c>
      <c r="D50" s="284" t="str">
        <f ca="1">IF(ROW()-2&gt;[1]Start.listina!$O$7,"",INDIRECT(ADDRESS(4+(ROW()-3)*2,$D$2,1,1,"Centrum")))</f>
        <v/>
      </c>
      <c r="E50" s="282" t="str">
        <f ca="1">IF(TYPE(VLOOKUP(C50,[1]Centrum!$A$3:$C$130,3,0))&gt;3," - ",VLOOKUP(C50,[1]Centrum!$A$3:$C$130,3,0))</f>
        <v xml:space="preserve"> - </v>
      </c>
      <c r="F50" s="282" t="str">
        <f ca="1">IF(TYPE(VLOOKUP(D50,[1]Centrum!$A$3:$C$130,3,0))&gt;3," - ",VLOOKUP(D50,[1]Centrum!$A$3:$C$130,3,0))</f>
        <v xml:space="preserve"> - </v>
      </c>
      <c r="G50" s="448" t="str">
        <f>IF(ROW()-2&gt;[1]Start.listina!$O$7,"",ROW()-2)</f>
        <v/>
      </c>
      <c r="H50" s="278"/>
      <c r="I50" s="280"/>
      <c r="K50" s="281" t="str">
        <f t="shared" ca="1" si="0"/>
        <v/>
      </c>
      <c r="L50" s="281" t="str">
        <f t="shared" ca="1" si="1"/>
        <v/>
      </c>
      <c r="M50" s="281">
        <f t="shared" ca="1" si="2"/>
        <v>0</v>
      </c>
      <c r="N50" s="281">
        <f t="shared" ca="1" si="6"/>
        <v>0</v>
      </c>
      <c r="O50" s="281" t="str">
        <f t="shared" ca="1" si="3"/>
        <v/>
      </c>
      <c r="P50" s="281">
        <f t="shared" ca="1" si="4"/>
        <v>0</v>
      </c>
      <c r="Q50" s="288">
        <f t="shared" ca="1" si="5"/>
        <v>0</v>
      </c>
    </row>
    <row r="51" spans="3:17" ht="22.5">
      <c r="C51" s="284" t="str">
        <f ca="1">IF(ROW()-2&gt;[1]Start.listina!$O$7,"",INDIRECT(ADDRESS(3+(ROW()-3)*2,$D$2,1,1,"Centrum")))</f>
        <v/>
      </c>
      <c r="D51" s="284" t="str">
        <f ca="1">IF(ROW()-2&gt;[1]Start.listina!$O$7,"",INDIRECT(ADDRESS(4+(ROW()-3)*2,$D$2,1,1,"Centrum")))</f>
        <v/>
      </c>
      <c r="E51" s="282" t="str">
        <f ca="1">IF(TYPE(VLOOKUP(C51,[1]Centrum!$A$3:$C$130,3,0))&gt;3," - ",VLOOKUP(C51,[1]Centrum!$A$3:$C$130,3,0))</f>
        <v xml:space="preserve"> - </v>
      </c>
      <c r="F51" s="282" t="str">
        <f ca="1">IF(TYPE(VLOOKUP(D51,[1]Centrum!$A$3:$C$130,3,0))&gt;3," - ",VLOOKUP(D51,[1]Centrum!$A$3:$C$130,3,0))</f>
        <v xml:space="preserve"> - </v>
      </c>
      <c r="G51" s="448" t="str">
        <f>IF(ROW()-2&gt;[1]Start.listina!$O$7,"",ROW()-2)</f>
        <v/>
      </c>
      <c r="H51" s="278"/>
      <c r="I51" s="280"/>
      <c r="K51" s="281" t="str">
        <f t="shared" ca="1" si="0"/>
        <v/>
      </c>
      <c r="L51" s="281" t="str">
        <f t="shared" ca="1" si="1"/>
        <v/>
      </c>
      <c r="M51" s="281">
        <f t="shared" ca="1" si="2"/>
        <v>0</v>
      </c>
      <c r="N51" s="281">
        <f t="shared" ca="1" si="6"/>
        <v>0</v>
      </c>
      <c r="O51" s="281" t="str">
        <f t="shared" ca="1" si="3"/>
        <v/>
      </c>
      <c r="P51" s="281">
        <f t="shared" ca="1" si="4"/>
        <v>0</v>
      </c>
      <c r="Q51" s="288">
        <f t="shared" ca="1" si="5"/>
        <v>0</v>
      </c>
    </row>
    <row r="52" spans="3:17" ht="22.5">
      <c r="C52" s="284" t="str">
        <f ca="1">IF(ROW()-2&gt;[1]Start.listina!$O$7,"",INDIRECT(ADDRESS(3+(ROW()-3)*2,$D$2,1,1,"Centrum")))</f>
        <v/>
      </c>
      <c r="D52" s="284" t="str">
        <f ca="1">IF(ROW()-2&gt;[1]Start.listina!$O$7,"",INDIRECT(ADDRESS(4+(ROW()-3)*2,$D$2,1,1,"Centrum")))</f>
        <v/>
      </c>
      <c r="E52" s="282" t="str">
        <f ca="1">IF(TYPE(VLOOKUP(C52,[1]Centrum!$A$3:$C$130,3,0))&gt;3," - ",VLOOKUP(C52,[1]Centrum!$A$3:$C$130,3,0))</f>
        <v xml:space="preserve"> - </v>
      </c>
      <c r="F52" s="282" t="str">
        <f ca="1">IF(TYPE(VLOOKUP(D52,[1]Centrum!$A$3:$C$130,3,0))&gt;3," - ",VLOOKUP(D52,[1]Centrum!$A$3:$C$130,3,0))</f>
        <v xml:space="preserve"> - </v>
      </c>
      <c r="G52" s="448" t="str">
        <f>IF(ROW()-2&gt;[1]Start.listina!$O$7,"",ROW()-2)</f>
        <v/>
      </c>
      <c r="H52" s="278"/>
      <c r="I52" s="280"/>
      <c r="K52" s="281" t="str">
        <f t="shared" ca="1" si="0"/>
        <v/>
      </c>
      <c r="L52" s="281" t="str">
        <f t="shared" ca="1" si="1"/>
        <v/>
      </c>
      <c r="M52" s="281">
        <f t="shared" ca="1" si="2"/>
        <v>0</v>
      </c>
      <c r="N52" s="281">
        <f t="shared" ca="1" si="6"/>
        <v>0</v>
      </c>
      <c r="O52" s="281" t="str">
        <f t="shared" ca="1" si="3"/>
        <v/>
      </c>
      <c r="P52" s="281">
        <f t="shared" ca="1" si="4"/>
        <v>0</v>
      </c>
      <c r="Q52" s="288">
        <f t="shared" ca="1" si="5"/>
        <v>0</v>
      </c>
    </row>
    <row r="53" spans="3:17" ht="22.5">
      <c r="C53" s="284" t="str">
        <f ca="1">IF(ROW()-2&gt;[1]Start.listina!$O$7,"",INDIRECT(ADDRESS(3+(ROW()-3)*2,$D$2,1,1,"Centrum")))</f>
        <v/>
      </c>
      <c r="D53" s="284" t="str">
        <f ca="1">IF(ROW()-2&gt;[1]Start.listina!$O$7,"",INDIRECT(ADDRESS(4+(ROW()-3)*2,$D$2,1,1,"Centrum")))</f>
        <v/>
      </c>
      <c r="E53" s="282" t="str">
        <f ca="1">IF(TYPE(VLOOKUP(C53,[1]Centrum!$A$3:$C$130,3,0))&gt;3," - ",VLOOKUP(C53,[1]Centrum!$A$3:$C$130,3,0))</f>
        <v xml:space="preserve"> - </v>
      </c>
      <c r="F53" s="282" t="str">
        <f ca="1">IF(TYPE(VLOOKUP(D53,[1]Centrum!$A$3:$C$130,3,0))&gt;3," - ",VLOOKUP(D53,[1]Centrum!$A$3:$C$130,3,0))</f>
        <v xml:space="preserve"> - </v>
      </c>
      <c r="G53" s="448" t="str">
        <f>IF(ROW()-2&gt;[1]Start.listina!$O$7,"",ROW()-2)</f>
        <v/>
      </c>
      <c r="H53" s="278"/>
      <c r="I53" s="280"/>
      <c r="K53" s="281" t="str">
        <f t="shared" ca="1" si="0"/>
        <v/>
      </c>
      <c r="L53" s="281" t="str">
        <f t="shared" ca="1" si="1"/>
        <v/>
      </c>
      <c r="M53" s="281">
        <f t="shared" ca="1" si="2"/>
        <v>0</v>
      </c>
      <c r="N53" s="281">
        <f t="shared" ca="1" si="6"/>
        <v>0</v>
      </c>
      <c r="O53" s="281" t="str">
        <f t="shared" ca="1" si="3"/>
        <v/>
      </c>
      <c r="P53" s="281">
        <f t="shared" ca="1" si="4"/>
        <v>0</v>
      </c>
      <c r="Q53" s="288">
        <f t="shared" ca="1" si="5"/>
        <v>0</v>
      </c>
    </row>
    <row r="54" spans="3:17" ht="22.5">
      <c r="C54" s="284" t="str">
        <f ca="1">IF(ROW()-2&gt;[1]Start.listina!$O$7,"",INDIRECT(ADDRESS(3+(ROW()-3)*2,$D$2,1,1,"Centrum")))</f>
        <v/>
      </c>
      <c r="D54" s="284" t="str">
        <f ca="1">IF(ROW()-2&gt;[1]Start.listina!$O$7,"",INDIRECT(ADDRESS(4+(ROW()-3)*2,$D$2,1,1,"Centrum")))</f>
        <v/>
      </c>
      <c r="E54" s="282" t="str">
        <f ca="1">IF(TYPE(VLOOKUP(C54,[1]Centrum!$A$3:$C$130,3,0))&gt;3," - ",VLOOKUP(C54,[1]Centrum!$A$3:$C$130,3,0))</f>
        <v xml:space="preserve"> - </v>
      </c>
      <c r="F54" s="282" t="str">
        <f ca="1">IF(TYPE(VLOOKUP(D54,[1]Centrum!$A$3:$C$130,3,0))&gt;3," - ",VLOOKUP(D54,[1]Centrum!$A$3:$C$130,3,0))</f>
        <v xml:space="preserve"> - </v>
      </c>
      <c r="G54" s="448" t="str">
        <f>IF(ROW()-2&gt;[1]Start.listina!$O$7,"",ROW()-2)</f>
        <v/>
      </c>
      <c r="H54" s="278"/>
      <c r="I54" s="280"/>
      <c r="K54" s="281" t="str">
        <f t="shared" ca="1" si="0"/>
        <v/>
      </c>
      <c r="L54" s="281" t="str">
        <f t="shared" ca="1" si="1"/>
        <v/>
      </c>
      <c r="M54" s="281">
        <f t="shared" ca="1" si="2"/>
        <v>0</v>
      </c>
      <c r="N54" s="281">
        <f t="shared" ca="1" si="6"/>
        <v>0</v>
      </c>
      <c r="O54" s="281" t="str">
        <f t="shared" ca="1" si="3"/>
        <v/>
      </c>
      <c r="P54" s="281">
        <f t="shared" ca="1" si="4"/>
        <v>0</v>
      </c>
      <c r="Q54" s="288">
        <f t="shared" ca="1" si="5"/>
        <v>0</v>
      </c>
    </row>
    <row r="55" spans="3:17" ht="22.5">
      <c r="C55" s="284" t="str">
        <f ca="1">IF(ROW()-2&gt;[1]Start.listina!$O$7,"",INDIRECT(ADDRESS(3+(ROW()-3)*2,$D$2,1,1,"Centrum")))</f>
        <v/>
      </c>
      <c r="D55" s="284" t="str">
        <f ca="1">IF(ROW()-2&gt;[1]Start.listina!$O$7,"",INDIRECT(ADDRESS(4+(ROW()-3)*2,$D$2,1,1,"Centrum")))</f>
        <v/>
      </c>
      <c r="E55" s="282" t="str">
        <f ca="1">IF(TYPE(VLOOKUP(C55,[1]Centrum!$A$3:$C$130,3,0))&gt;3," - ",VLOOKUP(C55,[1]Centrum!$A$3:$C$130,3,0))</f>
        <v xml:space="preserve"> - </v>
      </c>
      <c r="F55" s="282" t="str">
        <f ca="1">IF(TYPE(VLOOKUP(D55,[1]Centrum!$A$3:$C$130,3,0))&gt;3," - ",VLOOKUP(D55,[1]Centrum!$A$3:$C$130,3,0))</f>
        <v xml:space="preserve"> - </v>
      </c>
      <c r="G55" s="448" t="str">
        <f>IF(ROW()-2&gt;[1]Start.listina!$O$7,"",ROW()-2)</f>
        <v/>
      </c>
      <c r="H55" s="278"/>
      <c r="I55" s="280"/>
      <c r="K55" s="281" t="str">
        <f t="shared" ca="1" si="0"/>
        <v/>
      </c>
      <c r="L55" s="281" t="str">
        <f t="shared" ca="1" si="1"/>
        <v/>
      </c>
      <c r="M55" s="281">
        <f t="shared" ca="1" si="2"/>
        <v>0</v>
      </c>
      <c r="N55" s="281">
        <f t="shared" ca="1" si="6"/>
        <v>0</v>
      </c>
      <c r="O55" s="281" t="str">
        <f t="shared" ca="1" si="3"/>
        <v/>
      </c>
      <c r="P55" s="281">
        <f t="shared" ca="1" si="4"/>
        <v>0</v>
      </c>
      <c r="Q55" s="288">
        <f t="shared" ca="1" si="5"/>
        <v>0</v>
      </c>
    </row>
    <row r="56" spans="3:17" ht="22.5">
      <c r="C56" s="284" t="str">
        <f ca="1">IF(ROW()-2&gt;[1]Start.listina!$O$7,"",INDIRECT(ADDRESS(3+(ROW()-3)*2,$D$2,1,1,"Centrum")))</f>
        <v/>
      </c>
      <c r="D56" s="284" t="str">
        <f ca="1">IF(ROW()-2&gt;[1]Start.listina!$O$7,"",INDIRECT(ADDRESS(4+(ROW()-3)*2,$D$2,1,1,"Centrum")))</f>
        <v/>
      </c>
      <c r="E56" s="282" t="str">
        <f ca="1">IF(TYPE(VLOOKUP(C56,[1]Centrum!$A$3:$C$130,3,0))&gt;3," - ",VLOOKUP(C56,[1]Centrum!$A$3:$C$130,3,0))</f>
        <v xml:space="preserve"> - </v>
      </c>
      <c r="F56" s="282" t="str">
        <f ca="1">IF(TYPE(VLOOKUP(D56,[1]Centrum!$A$3:$C$130,3,0))&gt;3," - ",VLOOKUP(D56,[1]Centrum!$A$3:$C$130,3,0))</f>
        <v xml:space="preserve"> - </v>
      </c>
      <c r="G56" s="448" t="str">
        <f>IF(ROW()-2&gt;[1]Start.listina!$O$7,"",ROW()-2)</f>
        <v/>
      </c>
      <c r="H56" s="278"/>
      <c r="I56" s="280"/>
      <c r="K56" s="281" t="str">
        <f t="shared" ca="1" si="0"/>
        <v/>
      </c>
      <c r="L56" s="281" t="str">
        <f t="shared" ca="1" si="1"/>
        <v/>
      </c>
      <c r="M56" s="281">
        <f t="shared" ca="1" si="2"/>
        <v>0</v>
      </c>
      <c r="N56" s="281">
        <f t="shared" ca="1" si="6"/>
        <v>0</v>
      </c>
      <c r="O56" s="281" t="str">
        <f t="shared" ca="1" si="3"/>
        <v/>
      </c>
      <c r="P56" s="281">
        <f t="shared" ca="1" si="4"/>
        <v>0</v>
      </c>
      <c r="Q56" s="288">
        <f t="shared" ca="1" si="5"/>
        <v>0</v>
      </c>
    </row>
    <row r="57" spans="3:17" ht="22.5">
      <c r="C57" s="284" t="str">
        <f ca="1">IF(ROW()-2&gt;[1]Start.listina!$O$7,"",INDIRECT(ADDRESS(3+(ROW()-3)*2,$D$2,1,1,"Centrum")))</f>
        <v/>
      </c>
      <c r="D57" s="284" t="str">
        <f ca="1">IF(ROW()-2&gt;[1]Start.listina!$O$7,"",INDIRECT(ADDRESS(4+(ROW()-3)*2,$D$2,1,1,"Centrum")))</f>
        <v/>
      </c>
      <c r="E57" s="282" t="str">
        <f ca="1">IF(TYPE(VLOOKUP(C57,[1]Centrum!$A$3:$C$130,3,0))&gt;3," - ",VLOOKUP(C57,[1]Centrum!$A$3:$C$130,3,0))</f>
        <v xml:space="preserve"> - </v>
      </c>
      <c r="F57" s="282" t="str">
        <f ca="1">IF(TYPE(VLOOKUP(D57,[1]Centrum!$A$3:$C$130,3,0))&gt;3," - ",VLOOKUP(D57,[1]Centrum!$A$3:$C$130,3,0))</f>
        <v xml:space="preserve"> - </v>
      </c>
      <c r="G57" s="448" t="str">
        <f>IF(ROW()-2&gt;[1]Start.listina!$O$7,"",ROW()-2)</f>
        <v/>
      </c>
      <c r="H57" s="278"/>
      <c r="I57" s="280"/>
      <c r="K57" s="281" t="str">
        <f t="shared" ca="1" si="0"/>
        <v/>
      </c>
      <c r="L57" s="281" t="str">
        <f t="shared" ca="1" si="1"/>
        <v/>
      </c>
      <c r="M57" s="281">
        <f t="shared" ca="1" si="2"/>
        <v>0</v>
      </c>
      <c r="N57" s="281">
        <f t="shared" ca="1" si="6"/>
        <v>0</v>
      </c>
      <c r="O57" s="281" t="str">
        <f t="shared" ca="1" si="3"/>
        <v/>
      </c>
      <c r="P57" s="281">
        <f t="shared" ca="1" si="4"/>
        <v>0</v>
      </c>
      <c r="Q57" s="288">
        <f t="shared" ca="1" si="5"/>
        <v>0</v>
      </c>
    </row>
    <row r="58" spans="3:17" ht="22.5">
      <c r="C58" s="284" t="str">
        <f ca="1">IF(ROW()-2&gt;[1]Start.listina!$O$7,"",INDIRECT(ADDRESS(3+(ROW()-3)*2,$D$2,1,1,"Centrum")))</f>
        <v/>
      </c>
      <c r="D58" s="284" t="str">
        <f ca="1">IF(ROW()-2&gt;[1]Start.listina!$O$7,"",INDIRECT(ADDRESS(4+(ROW()-3)*2,$D$2,1,1,"Centrum")))</f>
        <v/>
      </c>
      <c r="E58" s="282" t="str">
        <f ca="1">IF(TYPE(VLOOKUP(C58,[1]Centrum!$A$3:$C$130,3,0))&gt;3," - ",VLOOKUP(C58,[1]Centrum!$A$3:$C$130,3,0))</f>
        <v xml:space="preserve"> - </v>
      </c>
      <c r="F58" s="282" t="str">
        <f ca="1">IF(TYPE(VLOOKUP(D58,[1]Centrum!$A$3:$C$130,3,0))&gt;3," - ",VLOOKUP(D58,[1]Centrum!$A$3:$C$130,3,0))</f>
        <v xml:space="preserve"> - </v>
      </c>
      <c r="G58" s="448" t="str">
        <f>IF(ROW()-2&gt;[1]Start.listina!$O$7,"",ROW()-2)</f>
        <v/>
      </c>
      <c r="H58" s="278"/>
      <c r="I58" s="280"/>
      <c r="K58" s="281" t="str">
        <f t="shared" ca="1" si="0"/>
        <v/>
      </c>
      <c r="L58" s="281" t="str">
        <f t="shared" ca="1" si="1"/>
        <v/>
      </c>
      <c r="M58" s="281">
        <f t="shared" ca="1" si="2"/>
        <v>0</v>
      </c>
      <c r="N58" s="281">
        <f t="shared" ca="1" si="6"/>
        <v>0</v>
      </c>
      <c r="O58" s="281" t="str">
        <f t="shared" ca="1" si="3"/>
        <v/>
      </c>
      <c r="P58" s="281">
        <f t="shared" ca="1" si="4"/>
        <v>0</v>
      </c>
      <c r="Q58" s="288">
        <f t="shared" ca="1" si="5"/>
        <v>0</v>
      </c>
    </row>
    <row r="59" spans="3:17" ht="22.5">
      <c r="C59" s="284" t="str">
        <f ca="1">IF(ROW()-2&gt;[1]Start.listina!$O$7,"",INDIRECT(ADDRESS(3+(ROW()-3)*2,$D$2,1,1,"Centrum")))</f>
        <v/>
      </c>
      <c r="D59" s="284" t="str">
        <f ca="1">IF(ROW()-2&gt;[1]Start.listina!$O$7,"",INDIRECT(ADDRESS(4+(ROW()-3)*2,$D$2,1,1,"Centrum")))</f>
        <v/>
      </c>
      <c r="E59" s="282" t="str">
        <f ca="1">IF(TYPE(VLOOKUP(C59,[1]Centrum!$A$3:$C$130,3,0))&gt;3," - ",VLOOKUP(C59,[1]Centrum!$A$3:$C$130,3,0))</f>
        <v xml:space="preserve"> - </v>
      </c>
      <c r="F59" s="282" t="str">
        <f ca="1">IF(TYPE(VLOOKUP(D59,[1]Centrum!$A$3:$C$130,3,0))&gt;3," - ",VLOOKUP(D59,[1]Centrum!$A$3:$C$130,3,0))</f>
        <v xml:space="preserve"> - </v>
      </c>
      <c r="G59" s="448" t="str">
        <f>IF(ROW()-2&gt;[1]Start.listina!$O$7,"",ROW()-2)</f>
        <v/>
      </c>
      <c r="H59" s="278"/>
      <c r="I59" s="280"/>
      <c r="K59" s="281" t="str">
        <f t="shared" ca="1" si="0"/>
        <v/>
      </c>
      <c r="L59" s="281" t="str">
        <f t="shared" ca="1" si="1"/>
        <v/>
      </c>
      <c r="M59" s="281">
        <f t="shared" ca="1" si="2"/>
        <v>0</v>
      </c>
      <c r="N59" s="281">
        <f t="shared" ca="1" si="6"/>
        <v>0</v>
      </c>
      <c r="O59" s="281" t="str">
        <f t="shared" ca="1" si="3"/>
        <v/>
      </c>
      <c r="P59" s="281">
        <f t="shared" ca="1" si="4"/>
        <v>0</v>
      </c>
      <c r="Q59" s="288">
        <f t="shared" ca="1" si="5"/>
        <v>0</v>
      </c>
    </row>
    <row r="60" spans="3:17" ht="22.5">
      <c r="C60" s="284" t="str">
        <f ca="1">IF(ROW()-2&gt;[1]Start.listina!$O$7,"",INDIRECT(ADDRESS(3+(ROW()-3)*2,$D$2,1,1,"Centrum")))</f>
        <v/>
      </c>
      <c r="D60" s="284" t="str">
        <f ca="1">IF(ROW()-2&gt;[1]Start.listina!$O$7,"",INDIRECT(ADDRESS(4+(ROW()-3)*2,$D$2,1,1,"Centrum")))</f>
        <v/>
      </c>
      <c r="E60" s="282" t="str">
        <f ca="1">IF(TYPE(VLOOKUP(C60,[1]Centrum!$A$3:$C$130,3,0))&gt;3," - ",VLOOKUP(C60,[1]Centrum!$A$3:$C$130,3,0))</f>
        <v xml:space="preserve"> - </v>
      </c>
      <c r="F60" s="282" t="str">
        <f ca="1">IF(TYPE(VLOOKUP(D60,[1]Centrum!$A$3:$C$130,3,0))&gt;3," - ",VLOOKUP(D60,[1]Centrum!$A$3:$C$130,3,0))</f>
        <v xml:space="preserve"> - </v>
      </c>
      <c r="G60" s="448" t="str">
        <f>IF(ROW()-2&gt;[1]Start.listina!$O$7,"",ROW()-2)</f>
        <v/>
      </c>
      <c r="H60" s="278"/>
      <c r="I60" s="280"/>
      <c r="K60" s="281" t="str">
        <f t="shared" ca="1" si="0"/>
        <v/>
      </c>
      <c r="L60" s="281" t="str">
        <f t="shared" ca="1" si="1"/>
        <v/>
      </c>
      <c r="M60" s="281">
        <f t="shared" ca="1" si="2"/>
        <v>0</v>
      </c>
      <c r="N60" s="281">
        <f t="shared" ca="1" si="6"/>
        <v>0</v>
      </c>
      <c r="O60" s="281" t="str">
        <f t="shared" ca="1" si="3"/>
        <v/>
      </c>
      <c r="P60" s="281">
        <f t="shared" ca="1" si="4"/>
        <v>0</v>
      </c>
      <c r="Q60" s="288">
        <f t="shared" ca="1" si="5"/>
        <v>0</v>
      </c>
    </row>
    <row r="61" spans="3:17" ht="22.5">
      <c r="C61" s="284" t="str">
        <f ca="1">IF(ROW()-2&gt;[1]Start.listina!$O$7,"",INDIRECT(ADDRESS(3+(ROW()-3)*2,$D$2,1,1,"Centrum")))</f>
        <v/>
      </c>
      <c r="D61" s="284" t="str">
        <f ca="1">IF(ROW()-2&gt;[1]Start.listina!$O$7,"",INDIRECT(ADDRESS(4+(ROW()-3)*2,$D$2,1,1,"Centrum")))</f>
        <v/>
      </c>
      <c r="E61" s="282" t="str">
        <f ca="1">IF(TYPE(VLOOKUP(C61,[1]Centrum!$A$3:$C$130,3,0))&gt;3," - ",VLOOKUP(C61,[1]Centrum!$A$3:$C$130,3,0))</f>
        <v xml:space="preserve"> - </v>
      </c>
      <c r="F61" s="282" t="str">
        <f ca="1">IF(TYPE(VLOOKUP(D61,[1]Centrum!$A$3:$C$130,3,0))&gt;3," - ",VLOOKUP(D61,[1]Centrum!$A$3:$C$130,3,0))</f>
        <v xml:space="preserve"> - </v>
      </c>
      <c r="G61" s="448" t="str">
        <f>IF(ROW()-2&gt;[1]Start.listina!$O$7,"",ROW()-2)</f>
        <v/>
      </c>
      <c r="H61" s="278"/>
      <c r="I61" s="280"/>
      <c r="K61" s="281" t="str">
        <f t="shared" ca="1" si="0"/>
        <v/>
      </c>
      <c r="L61" s="281" t="str">
        <f t="shared" ca="1" si="1"/>
        <v/>
      </c>
      <c r="M61" s="281">
        <f t="shared" ca="1" si="2"/>
        <v>0</v>
      </c>
      <c r="N61" s="281">
        <f t="shared" ca="1" si="6"/>
        <v>0</v>
      </c>
      <c r="O61" s="281" t="str">
        <f t="shared" ca="1" si="3"/>
        <v/>
      </c>
      <c r="P61" s="281">
        <f t="shared" ca="1" si="4"/>
        <v>0</v>
      </c>
      <c r="Q61" s="288">
        <f t="shared" ca="1" si="5"/>
        <v>0</v>
      </c>
    </row>
    <row r="62" spans="3:17" ht="22.5">
      <c r="C62" s="284" t="str">
        <f ca="1">IF(ROW()-2&gt;[1]Start.listina!$O$7,"",INDIRECT(ADDRESS(3+(ROW()-3)*2,$D$2,1,1,"Centrum")))</f>
        <v/>
      </c>
      <c r="D62" s="284" t="str">
        <f ca="1">IF(ROW()-2&gt;[1]Start.listina!$O$7,"",INDIRECT(ADDRESS(4+(ROW()-3)*2,$D$2,1,1,"Centrum")))</f>
        <v/>
      </c>
      <c r="E62" s="282" t="str">
        <f ca="1">IF(TYPE(VLOOKUP(C62,[1]Centrum!$A$3:$C$130,3,0))&gt;3," - ",VLOOKUP(C62,[1]Centrum!$A$3:$C$130,3,0))</f>
        <v xml:space="preserve"> - </v>
      </c>
      <c r="F62" s="282" t="str">
        <f ca="1">IF(TYPE(VLOOKUP(D62,[1]Centrum!$A$3:$C$130,3,0))&gt;3," - ",VLOOKUP(D62,[1]Centrum!$A$3:$C$130,3,0))</f>
        <v xml:space="preserve"> - </v>
      </c>
      <c r="G62" s="448" t="str">
        <f>IF(ROW()-2&gt;[1]Start.listina!$O$7,"",ROW()-2)</f>
        <v/>
      </c>
      <c r="H62" s="278"/>
      <c r="I62" s="280"/>
      <c r="K62" s="281" t="str">
        <f t="shared" ca="1" si="0"/>
        <v/>
      </c>
      <c r="L62" s="281" t="str">
        <f t="shared" ca="1" si="1"/>
        <v/>
      </c>
      <c r="M62" s="281">
        <f t="shared" ca="1" si="2"/>
        <v>0</v>
      </c>
      <c r="N62" s="281">
        <f t="shared" ca="1" si="6"/>
        <v>0</v>
      </c>
      <c r="O62" s="281" t="str">
        <f t="shared" ca="1" si="3"/>
        <v/>
      </c>
      <c r="P62" s="281">
        <f t="shared" ca="1" si="4"/>
        <v>0</v>
      </c>
      <c r="Q62" s="288">
        <f t="shared" ca="1" si="5"/>
        <v>0</v>
      </c>
    </row>
    <row r="63" spans="3:17" ht="22.5">
      <c r="C63" s="284" t="str">
        <f ca="1">IF(ROW()-2&gt;[1]Start.listina!$O$7,"",INDIRECT(ADDRESS(3+(ROW()-3)*2,$D$2,1,1,"Centrum")))</f>
        <v/>
      </c>
      <c r="D63" s="284" t="str">
        <f ca="1">IF(ROW()-2&gt;[1]Start.listina!$O$7,"",INDIRECT(ADDRESS(4+(ROW()-3)*2,$D$2,1,1,"Centrum")))</f>
        <v/>
      </c>
      <c r="E63" s="282" t="str">
        <f ca="1">IF(TYPE(VLOOKUP(C63,[1]Centrum!$A$3:$C$130,3,0))&gt;3," - ",VLOOKUP(C63,[1]Centrum!$A$3:$C$130,3,0))</f>
        <v xml:space="preserve"> - </v>
      </c>
      <c r="F63" s="282" t="str">
        <f ca="1">IF(TYPE(VLOOKUP(D63,[1]Centrum!$A$3:$C$130,3,0))&gt;3," - ",VLOOKUP(D63,[1]Centrum!$A$3:$C$130,3,0))</f>
        <v xml:space="preserve"> - </v>
      </c>
      <c r="G63" s="448" t="str">
        <f>IF(ROW()-2&gt;[1]Start.listina!$O$7,"",ROW()-2)</f>
        <v/>
      </c>
      <c r="H63" s="278"/>
      <c r="I63" s="280"/>
      <c r="K63" s="281" t="str">
        <f t="shared" ca="1" si="0"/>
        <v/>
      </c>
      <c r="L63" s="281" t="str">
        <f t="shared" ca="1" si="1"/>
        <v/>
      </c>
      <c r="M63" s="281">
        <f t="shared" ca="1" si="2"/>
        <v>0</v>
      </c>
      <c r="N63" s="281">
        <f t="shared" ca="1" si="6"/>
        <v>0</v>
      </c>
      <c r="O63" s="281" t="str">
        <f t="shared" ca="1" si="3"/>
        <v/>
      </c>
      <c r="P63" s="281">
        <f t="shared" ca="1" si="4"/>
        <v>0</v>
      </c>
      <c r="Q63" s="288">
        <f t="shared" ca="1" si="5"/>
        <v>0</v>
      </c>
    </row>
    <row r="64" spans="3:17" ht="22.5">
      <c r="C64" s="284" t="str">
        <f ca="1">IF(ROW()-2&gt;[1]Start.listina!$O$7,"",INDIRECT(ADDRESS(3+(ROW()-3)*2,$D$2,1,1,"Centrum")))</f>
        <v/>
      </c>
      <c r="D64" s="284" t="str">
        <f ca="1">IF(ROW()-2&gt;[1]Start.listina!$O$7,"",INDIRECT(ADDRESS(4+(ROW()-3)*2,$D$2,1,1,"Centrum")))</f>
        <v/>
      </c>
      <c r="E64" s="282" t="str">
        <f ca="1">IF(TYPE(VLOOKUP(C64,[1]Centrum!$A$3:$C$130,3,0))&gt;3," - ",VLOOKUP(C64,[1]Centrum!$A$3:$C$130,3,0))</f>
        <v xml:space="preserve"> - </v>
      </c>
      <c r="F64" s="282" t="str">
        <f ca="1">IF(TYPE(VLOOKUP(D64,[1]Centrum!$A$3:$C$130,3,0))&gt;3," - ",VLOOKUP(D64,[1]Centrum!$A$3:$C$130,3,0))</f>
        <v xml:space="preserve"> - </v>
      </c>
      <c r="G64" s="448" t="str">
        <f>IF(ROW()-2&gt;[1]Start.listina!$O$7,"",ROW()-2)</f>
        <v/>
      </c>
      <c r="H64" s="278"/>
      <c r="I64" s="280"/>
      <c r="K64" s="281" t="str">
        <f t="shared" ca="1" si="0"/>
        <v/>
      </c>
      <c r="L64" s="281" t="str">
        <f t="shared" ca="1" si="1"/>
        <v/>
      </c>
      <c r="M64" s="281">
        <f t="shared" ca="1" si="2"/>
        <v>0</v>
      </c>
      <c r="N64" s="281">
        <f t="shared" ca="1" si="6"/>
        <v>0</v>
      </c>
      <c r="O64" s="281" t="str">
        <f t="shared" ca="1" si="3"/>
        <v/>
      </c>
      <c r="P64" s="281">
        <f t="shared" ca="1" si="4"/>
        <v>0</v>
      </c>
      <c r="Q64" s="288">
        <f t="shared" ca="1" si="5"/>
        <v>0</v>
      </c>
    </row>
    <row r="65" spans="3:17" ht="22.5">
      <c r="C65" s="284" t="str">
        <f ca="1">IF(ROW()-2&gt;[1]Start.listina!$O$7,"",INDIRECT(ADDRESS(3+(ROW()-3)*2,$D$2,1,1,"Centrum")))</f>
        <v/>
      </c>
      <c r="D65" s="284" t="str">
        <f ca="1">IF(ROW()-2&gt;[1]Start.listina!$O$7,"",INDIRECT(ADDRESS(4+(ROW()-3)*2,$D$2,1,1,"Centrum")))</f>
        <v/>
      </c>
      <c r="E65" s="282" t="str">
        <f ca="1">IF(TYPE(VLOOKUP(C65,[1]Centrum!$A$3:$C$130,3,0))&gt;3," - ",VLOOKUP(C65,[1]Centrum!$A$3:$C$130,3,0))</f>
        <v xml:space="preserve"> - </v>
      </c>
      <c r="F65" s="282" t="str">
        <f ca="1">IF(TYPE(VLOOKUP(D65,[1]Centrum!$A$3:$C$130,3,0))&gt;3," - ",VLOOKUP(D65,[1]Centrum!$A$3:$C$130,3,0))</f>
        <v xml:space="preserve"> - </v>
      </c>
      <c r="G65" s="448" t="str">
        <f>IF(ROW()-2&gt;[1]Start.listina!$O$7,"",ROW()-2)</f>
        <v/>
      </c>
      <c r="H65" s="278"/>
      <c r="I65" s="280"/>
      <c r="K65" s="281" t="str">
        <f t="shared" ca="1" si="0"/>
        <v/>
      </c>
      <c r="L65" s="281" t="str">
        <f t="shared" ca="1" si="1"/>
        <v/>
      </c>
      <c r="M65" s="281">
        <f t="shared" ca="1" si="2"/>
        <v>0</v>
      </c>
      <c r="N65" s="281">
        <f t="shared" ca="1" si="6"/>
        <v>0</v>
      </c>
      <c r="O65" s="281" t="str">
        <f t="shared" ca="1" si="3"/>
        <v/>
      </c>
      <c r="P65" s="281">
        <f t="shared" ca="1" si="4"/>
        <v>0</v>
      </c>
      <c r="Q65" s="288">
        <f t="shared" ca="1" si="5"/>
        <v>0</v>
      </c>
    </row>
    <row r="66" spans="3:17" ht="22.5">
      <c r="C66" s="284" t="str">
        <f ca="1">IF(ROW()-2&gt;[1]Start.listina!$O$7,"",INDIRECT(ADDRESS(3+(ROW()-3)*2,$D$2,1,1,"Centrum")))</f>
        <v/>
      </c>
      <c r="D66" s="284" t="str">
        <f ca="1">IF(ROW()-2&gt;[1]Start.listina!$O$7,"",INDIRECT(ADDRESS(4+(ROW()-3)*2,$D$2,1,1,"Centrum")))</f>
        <v/>
      </c>
      <c r="E66" s="282" t="str">
        <f ca="1">IF(TYPE(VLOOKUP(C66,[1]Centrum!$A$3:$C$130,3,0))&gt;3," - ",VLOOKUP(C66,[1]Centrum!$A$3:$C$130,3,0))</f>
        <v xml:space="preserve"> - </v>
      </c>
      <c r="F66" s="282" t="str">
        <f ca="1">IF(TYPE(VLOOKUP(D66,[1]Centrum!$A$3:$C$130,3,0))&gt;3," - ",VLOOKUP(D66,[1]Centrum!$A$3:$C$130,3,0))</f>
        <v xml:space="preserve"> - </v>
      </c>
      <c r="G66" s="448" t="str">
        <f>IF(ROW()-2&gt;[1]Start.listina!$O$7,"",ROW()-2)</f>
        <v/>
      </c>
      <c r="H66" s="278"/>
      <c r="I66" s="280"/>
      <c r="K66" s="281" t="str">
        <f ca="1">IF(TRIM($F66)="-","",$D66)</f>
        <v/>
      </c>
      <c r="L66" s="281" t="str">
        <f ca="1">IF(TRIM($E66)="-","",$C66)</f>
        <v/>
      </c>
      <c r="M66" s="281">
        <f ca="1">IF(AND(TRIM($E66)&lt;&gt;"-",$H66&gt;$I66),1,0)</f>
        <v>0</v>
      </c>
      <c r="N66" s="281">
        <f t="shared" ca="1" si="6"/>
        <v>0</v>
      </c>
      <c r="O66" s="281" t="str">
        <f ca="1">IF(TRIM($F66)="-","",$D66)</f>
        <v/>
      </c>
      <c r="P66" s="281">
        <f ca="1">IF(AND(TRIM($F66)&lt;&gt;"-",$I66&gt;$H66),1,0)</f>
        <v>0</v>
      </c>
      <c r="Q66" s="288">
        <f ca="1">IF(TRIM($F66)="-",0,$I66-$H66)</f>
        <v>0</v>
      </c>
    </row>
  </sheetData>
  <mergeCells count="2">
    <mergeCell ref="H1:I1"/>
    <mergeCell ref="H2:I2"/>
  </mergeCells>
  <conditionalFormatting sqref="J1:J2">
    <cfRule type="cellIs" dxfId="181" priority="3" stopIfTrue="1" operator="greaterThan">
      <formula>0</formula>
    </cfRule>
  </conditionalFormatting>
  <conditionalFormatting sqref="E3:E66">
    <cfRule type="expression" dxfId="179" priority="2" stopIfTrue="1">
      <formula>IF($H3&gt;$I3,TRUE,FALSE)</formula>
    </cfRule>
  </conditionalFormatting>
  <conditionalFormatting sqref="F3:F66">
    <cfRule type="expression" dxfId="177" priority="1" stopIfTrue="1">
      <formula>IF($I3&gt;$H3,TRUE,FALSE)</formula>
    </cfRule>
  </conditionalFormatting>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dimension ref="A1:AI66"/>
  <sheetViews>
    <sheetView topLeftCell="E1" workbookViewId="0">
      <selection sqref="A1:XFD1048576"/>
    </sheetView>
  </sheetViews>
  <sheetFormatPr defaultColWidth="9" defaultRowHeight="12.75"/>
  <cols>
    <col min="1" max="1" width="2" hidden="1" customWidth="1"/>
    <col min="2" max="2" width="1.5703125" hidden="1" customWidth="1"/>
    <col min="3" max="3" width="4.42578125" hidden="1" customWidth="1"/>
    <col min="4" max="4" width="4" hidden="1" customWidth="1"/>
    <col min="5" max="6" width="41.5703125" customWidth="1"/>
    <col min="7" max="7" width="5.42578125" customWidth="1"/>
    <col min="8" max="9" width="6.42578125" customWidth="1"/>
    <col min="10" max="10" width="26.85546875" customWidth="1"/>
    <col min="11" max="17" width="0" hidden="1" customWidth="1"/>
  </cols>
  <sheetData>
    <row r="1" spans="3:35" ht="32.25" thickBot="1">
      <c r="E1" s="290" t="s">
        <v>240</v>
      </c>
      <c r="F1" s="283" t="str">
        <f>[1]Start.listina!$K$4</f>
        <v>Grand Prix Egrensis</v>
      </c>
      <c r="G1" s="1"/>
      <c r="H1" s="505" t="str">
        <f>[1]Start.listina!$K$3</f>
        <v>27.09.2020</v>
      </c>
      <c r="I1" s="506"/>
      <c r="J1" s="289" t="e">
        <f ca="1">INDIRECT(ADDRESS(1,$D$2+2,1,1,"Centrum"))</f>
        <v>#N/A</v>
      </c>
      <c r="K1" s="502"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c r="D2" s="246">
        <v>55</v>
      </c>
      <c r="E2" s="8" t="s">
        <v>205</v>
      </c>
      <c r="F2" s="8" t="s">
        <v>206</v>
      </c>
      <c r="G2" s="279" t="s">
        <v>368</v>
      </c>
      <c r="H2" s="507" t="s">
        <v>204</v>
      </c>
      <c r="I2" s="508"/>
      <c r="J2" s="289" t="e">
        <f ca="1">INDIRECT(ADDRESS(1,$D$2+2,1,1,"Centrum"))</f>
        <v>#N/A</v>
      </c>
      <c r="K2" s="285" t="s">
        <v>214</v>
      </c>
      <c r="L2" s="285" t="s">
        <v>213</v>
      </c>
      <c r="M2" s="285" t="s">
        <v>211</v>
      </c>
      <c r="N2" s="286" t="s">
        <v>210</v>
      </c>
      <c r="O2" s="285" t="s">
        <v>214</v>
      </c>
      <c r="P2" s="285" t="s">
        <v>211</v>
      </c>
      <c r="Q2" s="286" t="s">
        <v>210</v>
      </c>
    </row>
    <row r="3" spans="3:35" ht="22.5">
      <c r="C3" s="284">
        <f ca="1">IF(ROW()-2&gt;[1]Start.listina!$O$7,"",INDIRECT(ADDRESS(3+(ROW()-3)*2,$D$2,1,1,"Centrum")))</f>
        <v>23</v>
      </c>
      <c r="D3" s="284">
        <f ca="1">IF(ROW()-2&gt;[1]Start.listina!$O$7,"",INDIRECT(ADDRESS(4+(ROW()-3)*2,$D$2,1,1,"Centrum")))</f>
        <v>39</v>
      </c>
      <c r="E3" s="282" t="str">
        <f ca="1">IF(TYPE(VLOOKUP(C3,[1]Centrum!$A$3:$C$130,3,0))&gt;3," - ",VLOOKUP(C3,[1]Centrum!$A$3:$C$130,3,0))</f>
        <v>23 Bowle 09 Klatovy - Hůrka Jindřich</v>
      </c>
      <c r="F3" s="282" t="str">
        <f ca="1">IF(TYPE(VLOOKUP(D3,[1]Centrum!$A$3:$C$130,3,0))&gt;3," - ",VLOOKUP(D3,[1]Centrum!$A$3:$C$130,3,0))</f>
        <v>39 PC Mimo Done - Zikmunda Matěj</v>
      </c>
      <c r="G3" s="448">
        <f>IF(ROW()-2&gt;[1]Start.listina!$O$7,"",ROW()-2)</f>
        <v>1</v>
      </c>
      <c r="H3" s="278">
        <v>10</v>
      </c>
      <c r="I3" s="280">
        <v>3</v>
      </c>
      <c r="K3" s="281">
        <f t="shared" ref="K3:K65" ca="1" si="0">IF(TRIM($F3)="-","",$D3)</f>
        <v>39</v>
      </c>
      <c r="L3" s="281">
        <f t="shared" ref="L3:L65" ca="1" si="1">IF(TRIM($E3)="-","",$C3)</f>
        <v>23</v>
      </c>
      <c r="M3" s="281">
        <f t="shared" ref="M3:M65" ca="1" si="2">IF(AND(TRIM($E3)&lt;&gt;"-",$H3&gt;$I3),1,0)</f>
        <v>1</v>
      </c>
      <c r="N3" s="281">
        <f ca="1">IF(TRIM($E3)="-",0,$H3-$I3)</f>
        <v>7</v>
      </c>
      <c r="O3" s="281">
        <f t="shared" ref="O3:O65" ca="1" si="3">IF(TRIM($F3)="-","",$D3)</f>
        <v>39</v>
      </c>
      <c r="P3" s="281">
        <f t="shared" ref="P3:P65" ca="1" si="4">IF(AND(TRIM($F3)&lt;&gt;"-",$I3&gt;$H3),1,0)</f>
        <v>0</v>
      </c>
      <c r="Q3" s="287">
        <f t="shared" ref="Q3:Q65" ca="1" si="5">IF(TRIM($F3)="-",0,$I3-$H3)</f>
        <v>-7</v>
      </c>
    </row>
    <row r="4" spans="3:35" ht="22.5">
      <c r="C4" s="284">
        <f ca="1">IF(ROW()-2&gt;[1]Start.listina!$O$7,"",INDIRECT(ADDRESS(3+(ROW()-3)*2,$D$2,1,1,"Centrum")))</f>
        <v>1</v>
      </c>
      <c r="D4" s="284">
        <f ca="1">IF(ROW()-2&gt;[1]Start.listina!$O$7,"",INDIRECT(ADDRESS(4+(ROW()-3)*2,$D$2,1,1,"Centrum")))</f>
        <v>30</v>
      </c>
      <c r="E4" s="282" t="str">
        <f ca="1">IF(TYPE(VLOOKUP(C4,[1]Centrum!$A$3:$C$130,3,0))&gt;3," - ",VLOOKUP(C4,[1]Centrum!$A$3:$C$130,3,0))</f>
        <v>1 Carreau Brno - Michálek Tomáš</v>
      </c>
      <c r="F4" s="282" t="str">
        <f ca="1">IF(TYPE(VLOOKUP(D4,[1]Centrum!$A$3:$C$130,3,0))&gt;3," - ",VLOOKUP(D4,[1]Centrum!$A$3:$C$130,3,0))</f>
        <v>30 1. KPK Vrchlabí - Brázda Vladimír</v>
      </c>
      <c r="G4" s="448">
        <f>IF(ROW()-2&gt;[1]Start.listina!$O$7,"",ROW()-2)</f>
        <v>2</v>
      </c>
      <c r="H4" s="278">
        <v>13</v>
      </c>
      <c r="I4" s="280">
        <v>1</v>
      </c>
      <c r="K4" s="281">
        <f t="shared" ca="1" si="0"/>
        <v>30</v>
      </c>
      <c r="L4" s="281">
        <f t="shared" ca="1" si="1"/>
        <v>1</v>
      </c>
      <c r="M4" s="281">
        <f t="shared" ca="1" si="2"/>
        <v>1</v>
      </c>
      <c r="N4" s="281">
        <f t="shared" ref="N4:N66" ca="1" si="6">IF(TRIM($E4)="-",0,$H4-$I4)</f>
        <v>12</v>
      </c>
      <c r="O4" s="281">
        <f t="shared" ca="1" si="3"/>
        <v>30</v>
      </c>
      <c r="P4" s="281">
        <f t="shared" ca="1" si="4"/>
        <v>0</v>
      </c>
      <c r="Q4" s="288">
        <f t="shared" ca="1" si="5"/>
        <v>-12</v>
      </c>
    </row>
    <row r="5" spans="3:35" ht="22.5">
      <c r="C5" s="284">
        <f ca="1">IF(ROW()-2&gt;[1]Start.listina!$O$7,"",INDIRECT(ADDRESS(3+(ROW()-3)*2,$D$2,1,1,"Centrum")))</f>
        <v>31</v>
      </c>
      <c r="D5" s="284">
        <f ca="1">IF(ROW()-2&gt;[1]Start.listina!$O$7,"",INDIRECT(ADDRESS(4+(ROW()-3)*2,$D$2,1,1,"Centrum")))</f>
        <v>4</v>
      </c>
      <c r="E5" s="282" t="str">
        <f ca="1">IF(TYPE(VLOOKUP(C5,[1]Centrum!$A$3:$C$130,3,0))&gt;3," - ",VLOOKUP(C5,[1]Centrum!$A$3:$C$130,3,0))</f>
        <v>31 PC Egrensis - Říha Filip</v>
      </c>
      <c r="F5" s="282" t="str">
        <f ca="1">IF(TYPE(VLOOKUP(D5,[1]Centrum!$A$3:$C$130,3,0))&gt;3," - ",VLOOKUP(D5,[1]Centrum!$A$3:$C$130,3,0))</f>
        <v>4 VARAN - Valenz Lukáš</v>
      </c>
      <c r="G5" s="448">
        <f>IF(ROW()-2&gt;[1]Start.listina!$O$7,"",ROW()-2)</f>
        <v>3</v>
      </c>
      <c r="H5" s="278">
        <v>0</v>
      </c>
      <c r="I5" s="280">
        <v>13</v>
      </c>
      <c r="K5" s="281">
        <f t="shared" ca="1" si="0"/>
        <v>4</v>
      </c>
      <c r="L5" s="281">
        <f t="shared" ca="1" si="1"/>
        <v>31</v>
      </c>
      <c r="M5" s="281">
        <f t="shared" ca="1" si="2"/>
        <v>0</v>
      </c>
      <c r="N5" s="281">
        <f t="shared" ca="1" si="6"/>
        <v>-13</v>
      </c>
      <c r="O5" s="281">
        <f t="shared" ca="1" si="3"/>
        <v>4</v>
      </c>
      <c r="P5" s="281">
        <f t="shared" ca="1" si="4"/>
        <v>1</v>
      </c>
      <c r="Q5" s="288">
        <f t="shared" ca="1" si="5"/>
        <v>13</v>
      </c>
    </row>
    <row r="6" spans="3:35" ht="22.5">
      <c r="C6" s="284">
        <f ca="1">IF(ROW()-2&gt;[1]Start.listina!$O$7,"",INDIRECT(ADDRESS(3+(ROW()-3)*2,$D$2,1,1,"Centrum")))</f>
        <v>14</v>
      </c>
      <c r="D6" s="284">
        <f ca="1">IF(ROW()-2&gt;[1]Start.listina!$O$7,"",INDIRECT(ADDRESS(4+(ROW()-3)*2,$D$2,1,1,"Centrum")))</f>
        <v>9</v>
      </c>
      <c r="E6" s="282" t="str">
        <f ca="1">IF(TYPE(VLOOKUP(C6,[1]Centrum!$A$3:$C$130,3,0))&gt;3," - ",VLOOKUP(C6,[1]Centrum!$A$3:$C$130,3,0))</f>
        <v>14 SKP Kulová osma - Krejčín Leoš</v>
      </c>
      <c r="F6" s="282" t="str">
        <f ca="1">IF(TYPE(VLOOKUP(D6,[1]Centrum!$A$3:$C$130,3,0))&gt;3," - ",VLOOKUP(D6,[1]Centrum!$A$3:$C$130,3,0))</f>
        <v>9 Club Rodamiento - Dlouhá Ivana</v>
      </c>
      <c r="G6" s="448">
        <f>IF(ROW()-2&gt;[1]Start.listina!$O$7,"",ROW()-2)</f>
        <v>4</v>
      </c>
      <c r="H6" s="278">
        <v>8</v>
      </c>
      <c r="I6" s="280">
        <v>9</v>
      </c>
      <c r="K6" s="281">
        <f t="shared" ca="1" si="0"/>
        <v>9</v>
      </c>
      <c r="L6" s="281">
        <f t="shared" ca="1" si="1"/>
        <v>14</v>
      </c>
      <c r="M6" s="281">
        <f t="shared" ca="1" si="2"/>
        <v>0</v>
      </c>
      <c r="N6" s="281">
        <f t="shared" ca="1" si="6"/>
        <v>-1</v>
      </c>
      <c r="O6" s="281">
        <f t="shared" ca="1" si="3"/>
        <v>9</v>
      </c>
      <c r="P6" s="281">
        <f t="shared" ca="1" si="4"/>
        <v>1</v>
      </c>
      <c r="Q6" s="288">
        <f t="shared" ca="1" si="5"/>
        <v>1</v>
      </c>
    </row>
    <row r="7" spans="3:35" ht="22.5">
      <c r="C7" s="284">
        <f ca="1">IF(ROW()-2&gt;[1]Start.listina!$O$7,"",INDIRECT(ADDRESS(3+(ROW()-3)*2,$D$2,1,1,"Centrum")))</f>
        <v>20</v>
      </c>
      <c r="D7" s="284">
        <f ca="1">IF(ROW()-2&gt;[1]Start.listina!$O$7,"",INDIRECT(ADDRESS(4+(ROW()-3)*2,$D$2,1,1,"Centrum")))</f>
        <v>6</v>
      </c>
      <c r="E7" s="282" t="str">
        <f ca="1">IF(TYPE(VLOOKUP(C7,[1]Centrum!$A$3:$C$130,3,0))&gt;3," - ",VLOOKUP(C7,[1]Centrum!$A$3:$C$130,3,0))</f>
        <v>20 VARAN - Valenzová Helena</v>
      </c>
      <c r="F7" s="282" t="str">
        <f ca="1">IF(TYPE(VLOOKUP(D7,[1]Centrum!$A$3:$C$130,3,0))&gt;3," - ",VLOOKUP(D7,[1]Centrum!$A$3:$C$130,3,0))</f>
        <v>6 PLUK Jablonec - Lukáš Petr</v>
      </c>
      <c r="G7" s="448">
        <f>IF(ROW()-2&gt;[1]Start.listina!$O$7,"",ROW()-2)</f>
        <v>5</v>
      </c>
      <c r="H7" s="278">
        <v>9</v>
      </c>
      <c r="I7" s="280">
        <v>13</v>
      </c>
      <c r="K7" s="281">
        <f t="shared" ca="1" si="0"/>
        <v>6</v>
      </c>
      <c r="L7" s="281">
        <f t="shared" ca="1" si="1"/>
        <v>20</v>
      </c>
      <c r="M7" s="281">
        <f t="shared" ca="1" si="2"/>
        <v>0</v>
      </c>
      <c r="N7" s="281">
        <f t="shared" ca="1" si="6"/>
        <v>-4</v>
      </c>
      <c r="O7" s="281">
        <f t="shared" ca="1" si="3"/>
        <v>6</v>
      </c>
      <c r="P7" s="281">
        <f t="shared" ca="1" si="4"/>
        <v>1</v>
      </c>
      <c r="Q7" s="288">
        <f t="shared" ca="1" si="5"/>
        <v>4</v>
      </c>
    </row>
    <row r="8" spans="3:35" ht="22.5">
      <c r="C8" s="284">
        <f ca="1">IF(ROW()-2&gt;[1]Start.listina!$O$7,"",INDIRECT(ADDRESS(3+(ROW()-3)*2,$D$2,1,1,"Centrum")))</f>
        <v>12</v>
      </c>
      <c r="D8" s="284">
        <f ca="1">IF(ROW()-2&gt;[1]Start.listina!$O$7,"",INDIRECT(ADDRESS(4+(ROW()-3)*2,$D$2,1,1,"Centrum")))</f>
        <v>5</v>
      </c>
      <c r="E8" s="282" t="str">
        <f ca="1">IF(TYPE(VLOOKUP(C8,[1]Centrum!$A$3:$C$130,3,0))&gt;3," - ",VLOOKUP(C8,[1]Centrum!$A$3:$C$130,3,0))</f>
        <v>12 UBU Únětice - Tomášková Dana</v>
      </c>
      <c r="F8" s="282" t="str">
        <f ca="1">IF(TYPE(VLOOKUP(D8,[1]Centrum!$A$3:$C$130,3,0))&gt;3," - ",VLOOKUP(D8,[1]Centrum!$A$3:$C$130,3,0))</f>
        <v>5 PC Kolová - Kauca Jindřich</v>
      </c>
      <c r="G8" s="448">
        <f>IF(ROW()-2&gt;[1]Start.listina!$O$7,"",ROW()-2)</f>
        <v>6</v>
      </c>
      <c r="H8" s="278">
        <v>0</v>
      </c>
      <c r="I8" s="280">
        <v>13</v>
      </c>
      <c r="K8" s="281">
        <f t="shared" ca="1" si="0"/>
        <v>5</v>
      </c>
      <c r="L8" s="281">
        <f t="shared" ca="1" si="1"/>
        <v>12</v>
      </c>
      <c r="M8" s="281">
        <f t="shared" ca="1" si="2"/>
        <v>0</v>
      </c>
      <c r="N8" s="281">
        <f t="shared" ca="1" si="6"/>
        <v>-13</v>
      </c>
      <c r="O8" s="281">
        <f t="shared" ca="1" si="3"/>
        <v>5</v>
      </c>
      <c r="P8" s="281">
        <f t="shared" ca="1" si="4"/>
        <v>1</v>
      </c>
      <c r="Q8" s="288">
        <f t="shared" ca="1" si="5"/>
        <v>13</v>
      </c>
    </row>
    <row r="9" spans="3:35" ht="22.5">
      <c r="C9" s="284">
        <f ca="1">IF(ROW()-2&gt;[1]Start.listina!$O$7,"",INDIRECT(ADDRESS(3+(ROW()-3)*2,$D$2,1,1,"Centrum")))</f>
        <v>11</v>
      </c>
      <c r="D9" s="284">
        <f ca="1">IF(ROW()-2&gt;[1]Start.listina!$O$7,"",INDIRECT(ADDRESS(4+(ROW()-3)*2,$D$2,1,1,"Centrum")))</f>
        <v>17</v>
      </c>
      <c r="E9" s="282" t="str">
        <f ca="1">IF(TYPE(VLOOKUP(C9,[1]Centrum!$A$3:$C$130,3,0))&gt;3," - ",VLOOKUP(C9,[1]Centrum!$A$3:$C$130,3,0))</f>
        <v>11 Petank Club Praha - Froněk Jiří ml.</v>
      </c>
      <c r="F9" s="282" t="str">
        <f ca="1">IF(TYPE(VLOOKUP(D9,[1]Centrum!$A$3:$C$130,3,0))&gt;3," - ",VLOOKUP(D9,[1]Centrum!$A$3:$C$130,3,0))</f>
        <v>17 SK Pétanque Řepy - Hladík Jaroslav</v>
      </c>
      <c r="G9" s="448">
        <f>IF(ROW()-2&gt;[1]Start.listina!$O$7,"",ROW()-2)</f>
        <v>7</v>
      </c>
      <c r="H9" s="278">
        <v>13</v>
      </c>
      <c r="I9" s="280">
        <v>11</v>
      </c>
      <c r="K9" s="281">
        <f t="shared" ca="1" si="0"/>
        <v>17</v>
      </c>
      <c r="L9" s="281">
        <f t="shared" ca="1" si="1"/>
        <v>11</v>
      </c>
      <c r="M9" s="281">
        <f t="shared" ca="1" si="2"/>
        <v>1</v>
      </c>
      <c r="N9" s="281">
        <f t="shared" ca="1" si="6"/>
        <v>2</v>
      </c>
      <c r="O9" s="281">
        <f t="shared" ca="1" si="3"/>
        <v>17</v>
      </c>
      <c r="P9" s="281">
        <f t="shared" ca="1" si="4"/>
        <v>0</v>
      </c>
      <c r="Q9" s="288">
        <f t="shared" ca="1" si="5"/>
        <v>-2</v>
      </c>
    </row>
    <row r="10" spans="3:35" ht="22.5">
      <c r="C10" s="284">
        <f ca="1">IF(ROW()-2&gt;[1]Start.listina!$O$7,"",INDIRECT(ADDRESS(3+(ROW()-3)*2,$D$2,1,1,"Centrum")))</f>
        <v>8</v>
      </c>
      <c r="D10" s="284">
        <f ca="1">IF(ROW()-2&gt;[1]Start.listina!$O$7,"",INDIRECT(ADDRESS(4+(ROW()-3)*2,$D$2,1,1,"Centrum")))</f>
        <v>26</v>
      </c>
      <c r="E10" s="282" t="str">
        <f ca="1">IF(TYPE(VLOOKUP(C10,[1]Centrum!$A$3:$C$130,3,0))&gt;3," - ",VLOOKUP(C10,[1]Centrum!$A$3:$C$130,3,0))</f>
        <v>8 SK Sahara Vědomice - Demčíková Jiřina</v>
      </c>
      <c r="F10" s="282" t="str">
        <f ca="1">IF(TYPE(VLOOKUP(D10,[1]Centrum!$A$3:$C$130,3,0))&gt;3," - ",VLOOKUP(D10,[1]Centrum!$A$3:$C$130,3,0))</f>
        <v>26 PPA POZORKA - Michovský Jiří</v>
      </c>
      <c r="G10" s="448">
        <f>IF(ROW()-2&gt;[1]Start.listina!$O$7,"",ROW()-2)</f>
        <v>8</v>
      </c>
      <c r="H10" s="278">
        <v>13</v>
      </c>
      <c r="I10" s="280">
        <v>7</v>
      </c>
      <c r="K10" s="281">
        <f t="shared" ca="1" si="0"/>
        <v>26</v>
      </c>
      <c r="L10" s="281">
        <f t="shared" ca="1" si="1"/>
        <v>8</v>
      </c>
      <c r="M10" s="281">
        <f t="shared" ca="1" si="2"/>
        <v>1</v>
      </c>
      <c r="N10" s="281">
        <f t="shared" ca="1" si="6"/>
        <v>6</v>
      </c>
      <c r="O10" s="281">
        <f t="shared" ca="1" si="3"/>
        <v>26</v>
      </c>
      <c r="P10" s="281">
        <f t="shared" ca="1" si="4"/>
        <v>0</v>
      </c>
      <c r="Q10" s="288">
        <f t="shared" ca="1" si="5"/>
        <v>-6</v>
      </c>
    </row>
    <row r="11" spans="3:35" ht="22.5">
      <c r="C11" s="284">
        <f ca="1">IF(ROW()-2&gt;[1]Start.listina!$O$7,"",INDIRECT(ADDRESS(3+(ROW()-3)*2,$D$2,1,1,"Centrum")))</f>
        <v>16</v>
      </c>
      <c r="D11" s="284">
        <f ca="1">IF(ROW()-2&gt;[1]Start.listina!$O$7,"",INDIRECT(ADDRESS(4+(ROW()-3)*2,$D$2,1,1,"Centrum")))</f>
        <v>21</v>
      </c>
      <c r="E11" s="282" t="str">
        <f ca="1">IF(TYPE(VLOOKUP(C11,[1]Centrum!$A$3:$C$130,3,0))&gt;3," - ",VLOOKUP(C11,[1]Centrum!$A$3:$C$130,3,0))</f>
        <v>16 Sokol Kostomlaty - Vlach Jaromír</v>
      </c>
      <c r="F11" s="282" t="str">
        <f ca="1">IF(TYPE(VLOOKUP(D11,[1]Centrum!$A$3:$C$130,3,0))&gt;3," - ",VLOOKUP(D11,[1]Centrum!$A$3:$C$130,3,0))</f>
        <v>21 PK Osika Plzeň - Jirkovský Tomáš</v>
      </c>
      <c r="G11" s="448">
        <f>IF(ROW()-2&gt;[1]Start.listina!$O$7,"",ROW()-2)</f>
        <v>9</v>
      </c>
      <c r="H11" s="278">
        <v>13</v>
      </c>
      <c r="I11" s="280">
        <v>3</v>
      </c>
      <c r="K11" s="281">
        <f t="shared" ca="1" si="0"/>
        <v>21</v>
      </c>
      <c r="L11" s="281">
        <f t="shared" ca="1" si="1"/>
        <v>16</v>
      </c>
      <c r="M11" s="281">
        <f t="shared" ca="1" si="2"/>
        <v>1</v>
      </c>
      <c r="N11" s="281">
        <f t="shared" ca="1" si="6"/>
        <v>10</v>
      </c>
      <c r="O11" s="281">
        <f t="shared" ca="1" si="3"/>
        <v>21</v>
      </c>
      <c r="P11" s="281">
        <f t="shared" ca="1" si="4"/>
        <v>0</v>
      </c>
      <c r="Q11" s="288">
        <f t="shared" ca="1" si="5"/>
        <v>-10</v>
      </c>
    </row>
    <row r="12" spans="3:35" ht="22.5">
      <c r="C12" s="284">
        <f ca="1">IF(ROW()-2&gt;[1]Start.listina!$O$7,"",INDIRECT(ADDRESS(3+(ROW()-3)*2,$D$2,1,1,"Centrum")))</f>
        <v>29</v>
      </c>
      <c r="D12" s="284">
        <f ca="1">IF(ROW()-2&gt;[1]Start.listina!$O$7,"",INDIRECT(ADDRESS(4+(ROW()-3)*2,$D$2,1,1,"Centrum")))</f>
        <v>13</v>
      </c>
      <c r="E12" s="282" t="str">
        <f ca="1">IF(TYPE(VLOOKUP(C12,[1]Centrum!$A$3:$C$130,3,0))&gt;3," - ",VLOOKUP(C12,[1]Centrum!$A$3:$C$130,3,0))</f>
        <v>29 PPA POZORKA - Janík Miroslav</v>
      </c>
      <c r="F12" s="282" t="str">
        <f ca="1">IF(TYPE(VLOOKUP(D12,[1]Centrum!$A$3:$C$130,3,0))&gt;3," - ",VLOOKUP(D12,[1]Centrum!$A$3:$C$130,3,0))</f>
        <v>13 PC Sokol Lipník - Froňková Blanka</v>
      </c>
      <c r="G12" s="448">
        <f>IF(ROW()-2&gt;[1]Start.listina!$O$7,"",ROW()-2)</f>
        <v>10</v>
      </c>
      <c r="H12" s="278">
        <v>13</v>
      </c>
      <c r="I12" s="280">
        <v>9</v>
      </c>
      <c r="K12" s="281">
        <f t="shared" ca="1" si="0"/>
        <v>13</v>
      </c>
      <c r="L12" s="281">
        <f t="shared" ca="1" si="1"/>
        <v>29</v>
      </c>
      <c r="M12" s="281">
        <f t="shared" ca="1" si="2"/>
        <v>1</v>
      </c>
      <c r="N12" s="281">
        <f t="shared" ca="1" si="6"/>
        <v>4</v>
      </c>
      <c r="O12" s="281">
        <f t="shared" ca="1" si="3"/>
        <v>13</v>
      </c>
      <c r="P12" s="281">
        <f t="shared" ca="1" si="4"/>
        <v>0</v>
      </c>
      <c r="Q12" s="288">
        <f t="shared" ca="1" si="5"/>
        <v>-4</v>
      </c>
    </row>
    <row r="13" spans="3:35" ht="22.5">
      <c r="C13" s="284">
        <f ca="1">IF(ROW()-2&gt;[1]Start.listina!$O$7,"",INDIRECT(ADDRESS(3+(ROW()-3)*2,$D$2,1,1,"Centrum")))</f>
        <v>38</v>
      </c>
      <c r="D13" s="284">
        <f ca="1">IF(ROW()-2&gt;[1]Start.listina!$O$7,"",INDIRECT(ADDRESS(4+(ROW()-3)*2,$D$2,1,1,"Centrum")))</f>
        <v>22</v>
      </c>
      <c r="E13" s="282" t="str">
        <f ca="1">IF(TYPE(VLOOKUP(C13,[1]Centrum!$A$3:$C$130,3,0))&gt;3," - ",VLOOKUP(C13,[1]Centrum!$A$3:$C$130,3,0))</f>
        <v>38 PK Osika Plzeň - Mráz Václav</v>
      </c>
      <c r="F13" s="282" t="str">
        <f ca="1">IF(TYPE(VLOOKUP(D13,[1]Centrum!$A$3:$C$130,3,0))&gt;3," - ",VLOOKUP(D13,[1]Centrum!$A$3:$C$130,3,0))</f>
        <v>22 Petank Club Praha - Kašparová Barbora</v>
      </c>
      <c r="G13" s="448">
        <f>IF(ROW()-2&gt;[1]Start.listina!$O$7,"",ROW()-2)</f>
        <v>11</v>
      </c>
      <c r="H13" s="278">
        <v>13</v>
      </c>
      <c r="I13" s="280">
        <v>5</v>
      </c>
      <c r="K13" s="281">
        <f t="shared" ca="1" si="0"/>
        <v>22</v>
      </c>
      <c r="L13" s="281">
        <f t="shared" ca="1" si="1"/>
        <v>38</v>
      </c>
      <c r="M13" s="281">
        <f t="shared" ca="1" si="2"/>
        <v>1</v>
      </c>
      <c r="N13" s="281">
        <f t="shared" ca="1" si="6"/>
        <v>8</v>
      </c>
      <c r="O13" s="281">
        <f t="shared" ca="1" si="3"/>
        <v>22</v>
      </c>
      <c r="P13" s="281">
        <f t="shared" ca="1" si="4"/>
        <v>0</v>
      </c>
      <c r="Q13" s="288">
        <f t="shared" ca="1" si="5"/>
        <v>-8</v>
      </c>
    </row>
    <row r="14" spans="3:35" ht="22.5">
      <c r="C14" s="284">
        <f ca="1">IF(ROW()-2&gt;[1]Start.listina!$O$7,"",INDIRECT(ADDRESS(3+(ROW()-3)*2,$D$2,1,1,"Centrum")))</f>
        <v>7</v>
      </c>
      <c r="D14" s="284">
        <f ca="1">IF(ROW()-2&gt;[1]Start.listina!$O$7,"",INDIRECT(ADDRESS(4+(ROW()-3)*2,$D$2,1,1,"Centrum")))</f>
        <v>35</v>
      </c>
      <c r="E14" s="282" t="str">
        <f ca="1">IF(TYPE(VLOOKUP(C14,[1]Centrum!$A$3:$C$130,3,0))&gt;3," - ",VLOOKUP(C14,[1]Centrum!$A$3:$C$130,3,0))</f>
        <v>7 PLUK Jablonec - Lukášová Jana</v>
      </c>
      <c r="F14" s="282" t="str">
        <f ca="1">IF(TYPE(VLOOKUP(D14,[1]Centrum!$A$3:$C$130,3,0))&gt;3," - ",VLOOKUP(D14,[1]Centrum!$A$3:$C$130,3,0))</f>
        <v>35 PC Egrensis - Hošek Vladislav</v>
      </c>
      <c r="G14" s="448">
        <f>IF(ROW()-2&gt;[1]Start.listina!$O$7,"",ROW()-2)</f>
        <v>12</v>
      </c>
      <c r="H14" s="278">
        <v>3</v>
      </c>
      <c r="I14" s="280">
        <v>13</v>
      </c>
      <c r="K14" s="281">
        <f t="shared" ca="1" si="0"/>
        <v>35</v>
      </c>
      <c r="L14" s="281">
        <f t="shared" ca="1" si="1"/>
        <v>7</v>
      </c>
      <c r="M14" s="281">
        <f t="shared" ca="1" si="2"/>
        <v>0</v>
      </c>
      <c r="N14" s="281">
        <f t="shared" ca="1" si="6"/>
        <v>-10</v>
      </c>
      <c r="O14" s="281">
        <f t="shared" ca="1" si="3"/>
        <v>35</v>
      </c>
      <c r="P14" s="281">
        <f t="shared" ca="1" si="4"/>
        <v>1</v>
      </c>
      <c r="Q14" s="288">
        <f t="shared" ca="1" si="5"/>
        <v>10</v>
      </c>
    </row>
    <row r="15" spans="3:35" ht="22.5">
      <c r="C15" s="284">
        <f ca="1">IF(ROW()-2&gt;[1]Start.listina!$O$7,"",INDIRECT(ADDRESS(3+(ROW()-3)*2,$D$2,1,1,"Centrum")))</f>
        <v>41</v>
      </c>
      <c r="D15" s="284">
        <f ca="1">IF(ROW()-2&gt;[1]Start.listina!$O$7,"",INDIRECT(ADDRESS(4+(ROW()-3)*2,$D$2,1,1,"Centrum")))</f>
        <v>10</v>
      </c>
      <c r="E15" s="282" t="str">
        <f ca="1">IF(TYPE(VLOOKUP(C15,[1]Centrum!$A$3:$C$130,3,0))&gt;3," - ",VLOOKUP(C15,[1]Centrum!$A$3:$C$130,3,0))</f>
        <v>41 PKT Velký Šanc - Semrád Oldřich</v>
      </c>
      <c r="F15" s="282" t="str">
        <f ca="1">IF(TYPE(VLOOKUP(D15,[1]Centrum!$A$3:$C$130,3,0))&gt;3," - ",VLOOKUP(D15,[1]Centrum!$A$3:$C$130,3,0))</f>
        <v>10 SK Pétanque Řepy - Pastorek Jaroslav</v>
      </c>
      <c r="G15" s="448">
        <f>IF(ROW()-2&gt;[1]Start.listina!$O$7,"",ROW()-2)</f>
        <v>13</v>
      </c>
      <c r="H15" s="278">
        <v>3</v>
      </c>
      <c r="I15" s="280">
        <v>13</v>
      </c>
      <c r="K15" s="281">
        <f t="shared" ca="1" si="0"/>
        <v>10</v>
      </c>
      <c r="L15" s="281">
        <f t="shared" ca="1" si="1"/>
        <v>41</v>
      </c>
      <c r="M15" s="281">
        <f t="shared" ca="1" si="2"/>
        <v>0</v>
      </c>
      <c r="N15" s="281">
        <f t="shared" ca="1" si="6"/>
        <v>-10</v>
      </c>
      <c r="O15" s="281">
        <f t="shared" ca="1" si="3"/>
        <v>10</v>
      </c>
      <c r="P15" s="281">
        <f t="shared" ca="1" si="4"/>
        <v>1</v>
      </c>
      <c r="Q15" s="288">
        <f t="shared" ca="1" si="5"/>
        <v>10</v>
      </c>
    </row>
    <row r="16" spans="3:35" ht="22.5">
      <c r="C16" s="284">
        <f ca="1">IF(ROW()-2&gt;[1]Start.listina!$O$7,"",INDIRECT(ADDRESS(3+(ROW()-3)*2,$D$2,1,1,"Centrum")))</f>
        <v>2</v>
      </c>
      <c r="D16" s="284">
        <f ca="1">IF(ROW()-2&gt;[1]Start.listina!$O$7,"",INDIRECT(ADDRESS(4+(ROW()-3)*2,$D$2,1,1,"Centrum")))</f>
        <v>19</v>
      </c>
      <c r="E16" s="282" t="str">
        <f ca="1">IF(TYPE(VLOOKUP(C16,[1]Centrum!$A$3:$C$130,3,0))&gt;3," - ",VLOOKUP(C16,[1]Centrum!$A$3:$C$130,3,0))</f>
        <v>2 PC Sokol Lipník - Vavrovič Petr ml.</v>
      </c>
      <c r="F16" s="282" t="str">
        <f ca="1">IF(TYPE(VLOOKUP(D16,[1]Centrum!$A$3:$C$130,3,0))&gt;3," - ",VLOOKUP(D16,[1]Centrum!$A$3:$C$130,3,0))</f>
        <v>19 PC Mimo Done - Radechovský Milan</v>
      </c>
      <c r="G16" s="448">
        <f>IF(ROW()-2&gt;[1]Start.listina!$O$7,"",ROW()-2)</f>
        <v>14</v>
      </c>
      <c r="H16" s="278">
        <v>13</v>
      </c>
      <c r="I16" s="280">
        <v>7</v>
      </c>
      <c r="K16" s="281">
        <f t="shared" ca="1" si="0"/>
        <v>19</v>
      </c>
      <c r="L16" s="281">
        <f t="shared" ca="1" si="1"/>
        <v>2</v>
      </c>
      <c r="M16" s="281">
        <f t="shared" ca="1" si="2"/>
        <v>1</v>
      </c>
      <c r="N16" s="281">
        <f t="shared" ca="1" si="6"/>
        <v>6</v>
      </c>
      <c r="O16" s="281">
        <f t="shared" ca="1" si="3"/>
        <v>19</v>
      </c>
      <c r="P16" s="281">
        <f t="shared" ca="1" si="4"/>
        <v>0</v>
      </c>
      <c r="Q16" s="288">
        <f t="shared" ca="1" si="5"/>
        <v>-6</v>
      </c>
    </row>
    <row r="17" spans="3:17" ht="22.5">
      <c r="C17" s="284">
        <f ca="1">IF(ROW()-2&gt;[1]Start.listina!$O$7,"",INDIRECT(ADDRESS(3+(ROW()-3)*2,$D$2,1,1,"Centrum")))</f>
        <v>27</v>
      </c>
      <c r="D17" s="284">
        <f ca="1">IF(ROW()-2&gt;[1]Start.listina!$O$7,"",INDIRECT(ADDRESS(4+(ROW()-3)*2,$D$2,1,1,"Centrum")))</f>
        <v>3</v>
      </c>
      <c r="E17" s="282" t="str">
        <f ca="1">IF(TYPE(VLOOKUP(C17,[1]Centrum!$A$3:$C$130,3,0))&gt;3," - ",VLOOKUP(C17,[1]Centrum!$A$3:$C$130,3,0))</f>
        <v>27 PC Mimo Done - Mikloš David</v>
      </c>
      <c r="F17" s="282" t="str">
        <f ca="1">IF(TYPE(VLOOKUP(D17,[1]Centrum!$A$3:$C$130,3,0))&gt;3," - ",VLOOKUP(D17,[1]Centrum!$A$3:$C$130,3,0))</f>
        <v>3 Carreau Brno - Michálek Ivo</v>
      </c>
      <c r="G17" s="448">
        <f>IF(ROW()-2&gt;[1]Start.listina!$O$7,"",ROW()-2)</f>
        <v>15</v>
      </c>
      <c r="H17" s="278">
        <v>8</v>
      </c>
      <c r="I17" s="280">
        <v>13</v>
      </c>
      <c r="K17" s="281">
        <f t="shared" ca="1" si="0"/>
        <v>3</v>
      </c>
      <c r="L17" s="281">
        <f t="shared" ca="1" si="1"/>
        <v>27</v>
      </c>
      <c r="M17" s="281">
        <f t="shared" ca="1" si="2"/>
        <v>0</v>
      </c>
      <c r="N17" s="281">
        <f t="shared" ca="1" si="6"/>
        <v>-5</v>
      </c>
      <c r="O17" s="281">
        <f t="shared" ca="1" si="3"/>
        <v>3</v>
      </c>
      <c r="P17" s="281">
        <f t="shared" ca="1" si="4"/>
        <v>1</v>
      </c>
      <c r="Q17" s="288">
        <f t="shared" ca="1" si="5"/>
        <v>5</v>
      </c>
    </row>
    <row r="18" spans="3:17" ht="22.5">
      <c r="C18" s="284">
        <f ca="1">IF(ROW()-2&gt;[1]Start.listina!$O$7,"",INDIRECT(ADDRESS(3+(ROW()-3)*2,$D$2,1,1,"Centrum")))</f>
        <v>44</v>
      </c>
      <c r="D18" s="284">
        <f ca="1">IF(ROW()-2&gt;[1]Start.listina!$O$7,"",INDIRECT(ADDRESS(4+(ROW()-3)*2,$D$2,1,1,"Centrum")))</f>
        <v>28</v>
      </c>
      <c r="E18" s="282" t="str">
        <f ca="1">IF(TYPE(VLOOKUP(C18,[1]Centrum!$A$3:$C$130,3,0))&gt;3," - ",VLOOKUP(C18,[1]Centrum!$A$3:$C$130,3,0))</f>
        <v>44 PC Kolová - Hokešová Marie</v>
      </c>
      <c r="F18" s="282" t="str">
        <f ca="1">IF(TYPE(VLOOKUP(D18,[1]Centrum!$A$3:$C$130,3,0))&gt;3," - ",VLOOKUP(D18,[1]Centrum!$A$3:$C$130,3,0))</f>
        <v>28 PC Egrensis - Syrovátka Zbyněk</v>
      </c>
      <c r="G18" s="448">
        <f>IF(ROW()-2&gt;[1]Start.listina!$O$7,"",ROW()-2)</f>
        <v>16</v>
      </c>
      <c r="H18" s="278">
        <v>5</v>
      </c>
      <c r="I18" s="280">
        <v>6</v>
      </c>
      <c r="K18" s="281">
        <f t="shared" ca="1" si="0"/>
        <v>28</v>
      </c>
      <c r="L18" s="281">
        <f t="shared" ca="1" si="1"/>
        <v>44</v>
      </c>
      <c r="M18" s="281">
        <f t="shared" ca="1" si="2"/>
        <v>0</v>
      </c>
      <c r="N18" s="281">
        <f t="shared" ca="1" si="6"/>
        <v>-1</v>
      </c>
      <c r="O18" s="281">
        <f t="shared" ca="1" si="3"/>
        <v>28</v>
      </c>
      <c r="P18" s="281">
        <f t="shared" ca="1" si="4"/>
        <v>1</v>
      </c>
      <c r="Q18" s="288">
        <f t="shared" ca="1" si="5"/>
        <v>1</v>
      </c>
    </row>
    <row r="19" spans="3:17" ht="22.5">
      <c r="C19" s="284">
        <f ca="1">IF(ROW()-2&gt;[1]Start.listina!$O$7,"",INDIRECT(ADDRESS(3+(ROW()-3)*2,$D$2,1,1,"Centrum")))</f>
        <v>34</v>
      </c>
      <c r="D19" s="284">
        <f ca="1">IF(ROW()-2&gt;[1]Start.listina!$O$7,"",INDIRECT(ADDRESS(4+(ROW()-3)*2,$D$2,1,1,"Centrum")))</f>
        <v>42</v>
      </c>
      <c r="E19" s="282" t="str">
        <f ca="1">IF(TYPE(VLOOKUP(C19,[1]Centrum!$A$3:$C$130,3,0))&gt;3," - ",VLOOKUP(C19,[1]Centrum!$A$3:$C$130,3,0))</f>
        <v>34 JAPKO - Stejskal Václav</v>
      </c>
      <c r="F19" s="282" t="str">
        <f ca="1">IF(TYPE(VLOOKUP(D19,[1]Centrum!$A$3:$C$130,3,0))&gt;3," - ",VLOOKUP(D19,[1]Centrum!$A$3:$C$130,3,0))</f>
        <v>42 Bowle 09 Klatovy - Hůrková Jindra</v>
      </c>
      <c r="G19" s="448">
        <f>IF(ROW()-2&gt;[1]Start.listina!$O$7,"",ROW()-2)</f>
        <v>17</v>
      </c>
      <c r="H19" s="278">
        <v>13</v>
      </c>
      <c r="I19" s="280">
        <v>3</v>
      </c>
      <c r="K19" s="281">
        <f t="shared" ca="1" si="0"/>
        <v>42</v>
      </c>
      <c r="L19" s="281">
        <f t="shared" ca="1" si="1"/>
        <v>34</v>
      </c>
      <c r="M19" s="281">
        <f t="shared" ca="1" si="2"/>
        <v>1</v>
      </c>
      <c r="N19" s="281">
        <f t="shared" ca="1" si="6"/>
        <v>10</v>
      </c>
      <c r="O19" s="281">
        <f t="shared" ca="1" si="3"/>
        <v>42</v>
      </c>
      <c r="P19" s="281">
        <f t="shared" ca="1" si="4"/>
        <v>0</v>
      </c>
      <c r="Q19" s="288">
        <f t="shared" ca="1" si="5"/>
        <v>-10</v>
      </c>
    </row>
    <row r="20" spans="3:17" ht="22.5">
      <c r="C20" s="284">
        <f ca="1">IF(ROW()-2&gt;[1]Start.listina!$O$7,"",INDIRECT(ADDRESS(3+(ROW()-3)*2,$D$2,1,1,"Centrum")))</f>
        <v>45</v>
      </c>
      <c r="D20" s="284">
        <f ca="1">IF(ROW()-2&gt;[1]Start.listina!$O$7,"",INDIRECT(ADDRESS(4+(ROW()-3)*2,$D$2,1,1,"Centrum")))</f>
        <v>15</v>
      </c>
      <c r="E20" s="282" t="str">
        <f ca="1">IF(TYPE(VLOOKUP(C20,[1]Centrum!$A$3:$C$130,3,0))&gt;3," - ",VLOOKUP(C20,[1]Centrum!$A$3:$C$130,3,0))</f>
        <v>45 SK Pétanque Řepy - Křížek Evžen</v>
      </c>
      <c r="F20" s="282" t="str">
        <f ca="1">IF(TYPE(VLOOKUP(D20,[1]Centrum!$A$3:$C$130,3,0))&gt;3," - ",VLOOKUP(D20,[1]Centrum!$A$3:$C$130,3,0))</f>
        <v>15 SK Sahara Vědomice - Kulhánek Milan</v>
      </c>
      <c r="G20" s="448">
        <f>IF(ROW()-2&gt;[1]Start.listina!$O$7,"",ROW()-2)</f>
        <v>18</v>
      </c>
      <c r="H20" s="278">
        <v>6</v>
      </c>
      <c r="I20" s="280">
        <v>13</v>
      </c>
      <c r="K20" s="281">
        <f t="shared" ca="1" si="0"/>
        <v>15</v>
      </c>
      <c r="L20" s="281">
        <f t="shared" ca="1" si="1"/>
        <v>45</v>
      </c>
      <c r="M20" s="281">
        <f t="shared" ca="1" si="2"/>
        <v>0</v>
      </c>
      <c r="N20" s="281">
        <f t="shared" ca="1" si="6"/>
        <v>-7</v>
      </c>
      <c r="O20" s="281">
        <f t="shared" ca="1" si="3"/>
        <v>15</v>
      </c>
      <c r="P20" s="281">
        <f t="shared" ca="1" si="4"/>
        <v>1</v>
      </c>
      <c r="Q20" s="288">
        <f t="shared" ca="1" si="5"/>
        <v>7</v>
      </c>
    </row>
    <row r="21" spans="3:17" ht="22.5">
      <c r="C21" s="284">
        <f ca="1">IF(ROW()-2&gt;[1]Start.listina!$O$7,"",INDIRECT(ADDRESS(3+(ROW()-3)*2,$D$2,1,1,"Centrum")))</f>
        <v>36</v>
      </c>
      <c r="D21" s="284">
        <f ca="1">IF(ROW()-2&gt;[1]Start.listina!$O$7,"",INDIRECT(ADDRESS(4+(ROW()-3)*2,$D$2,1,1,"Centrum")))</f>
        <v>37</v>
      </c>
      <c r="E21" s="282" t="str">
        <f ca="1">IF(TYPE(VLOOKUP(C21,[1]Centrum!$A$3:$C$130,3,0))&gt;3," - ",VLOOKUP(C21,[1]Centrum!$A$3:$C$130,3,0))</f>
        <v>36 PC Mimo Done - Zikmunda Martin</v>
      </c>
      <c r="F21" s="282" t="str">
        <f ca="1">IF(TYPE(VLOOKUP(D21,[1]Centrum!$A$3:$C$130,3,0))&gt;3," - ",VLOOKUP(D21,[1]Centrum!$A$3:$C$130,3,0))</f>
        <v>37 SK Pétanque Řepy - Christov Christo</v>
      </c>
      <c r="G21" s="448">
        <f>IF(ROW()-2&gt;[1]Start.listina!$O$7,"",ROW()-2)</f>
        <v>19</v>
      </c>
      <c r="H21" s="278">
        <v>3</v>
      </c>
      <c r="I21" s="280">
        <v>13</v>
      </c>
      <c r="K21" s="281">
        <f t="shared" ca="1" si="0"/>
        <v>37</v>
      </c>
      <c r="L21" s="281">
        <f t="shared" ca="1" si="1"/>
        <v>36</v>
      </c>
      <c r="M21" s="281">
        <f t="shared" ca="1" si="2"/>
        <v>0</v>
      </c>
      <c r="N21" s="281">
        <f t="shared" ca="1" si="6"/>
        <v>-10</v>
      </c>
      <c r="O21" s="281">
        <f t="shared" ca="1" si="3"/>
        <v>37</v>
      </c>
      <c r="P21" s="281">
        <f t="shared" ca="1" si="4"/>
        <v>1</v>
      </c>
      <c r="Q21" s="288">
        <f t="shared" ca="1" si="5"/>
        <v>10</v>
      </c>
    </row>
    <row r="22" spans="3:17" ht="22.5">
      <c r="C22" s="284">
        <f ca="1">IF(ROW()-2&gt;[1]Start.listina!$O$7,"",INDIRECT(ADDRESS(3+(ROW()-3)*2,$D$2,1,1,"Centrum")))</f>
        <v>25</v>
      </c>
      <c r="D22" s="284">
        <f ca="1">IF(ROW()-2&gt;[1]Start.listina!$O$7,"",INDIRECT(ADDRESS(4+(ROW()-3)*2,$D$2,1,1,"Centrum")))</f>
        <v>33</v>
      </c>
      <c r="E22" s="282" t="str">
        <f ca="1">IF(TYPE(VLOOKUP(C22,[1]Centrum!$A$3:$C$130,3,0))&gt;3," - ",VLOOKUP(C22,[1]Centrum!$A$3:$C$130,3,0))</f>
        <v>25 SENIOR TÝM Praha 1 - Blieková Alena</v>
      </c>
      <c r="F22" s="282" t="str">
        <f ca="1">IF(TYPE(VLOOKUP(D22,[1]Centrum!$A$3:$C$130,3,0))&gt;3," - ",VLOOKUP(D22,[1]Centrum!$A$3:$C$130,3,0))</f>
        <v>33 PC Egrensis - Jurč Pavel</v>
      </c>
      <c r="G22" s="448">
        <f>IF(ROW()-2&gt;[1]Start.listina!$O$7,"",ROW()-2)</f>
        <v>20</v>
      </c>
      <c r="H22" s="278">
        <v>13</v>
      </c>
      <c r="I22" s="280">
        <v>4</v>
      </c>
      <c r="K22" s="281">
        <f t="shared" ca="1" si="0"/>
        <v>33</v>
      </c>
      <c r="L22" s="281">
        <f t="shared" ca="1" si="1"/>
        <v>25</v>
      </c>
      <c r="M22" s="281">
        <f t="shared" ca="1" si="2"/>
        <v>1</v>
      </c>
      <c r="N22" s="281">
        <f t="shared" ca="1" si="6"/>
        <v>9</v>
      </c>
      <c r="O22" s="281">
        <f t="shared" ca="1" si="3"/>
        <v>33</v>
      </c>
      <c r="P22" s="281">
        <f t="shared" ca="1" si="4"/>
        <v>0</v>
      </c>
      <c r="Q22" s="288">
        <f t="shared" ca="1" si="5"/>
        <v>-9</v>
      </c>
    </row>
    <row r="23" spans="3:17" ht="22.5">
      <c r="C23" s="284">
        <f ca="1">IF(ROW()-2&gt;[1]Start.listina!$O$7,"",INDIRECT(ADDRESS(3+(ROW()-3)*2,$D$2,1,1,"Centrum")))</f>
        <v>43</v>
      </c>
      <c r="D23" s="284">
        <f ca="1">IF(ROW()-2&gt;[1]Start.listina!$O$7,"",INDIRECT(ADDRESS(4+(ROW()-3)*2,$D$2,1,1,"Centrum")))</f>
        <v>40</v>
      </c>
      <c r="E23" s="282" t="str">
        <f ca="1">IF(TYPE(VLOOKUP(C23,[1]Centrum!$A$3:$C$130,3,0))&gt;3," - ",VLOOKUP(C23,[1]Centrum!$A$3:$C$130,3,0))</f>
        <v>43 CP VARY - Končel Petr</v>
      </c>
      <c r="F23" s="282" t="str">
        <f ca="1">IF(TYPE(VLOOKUP(D23,[1]Centrum!$A$3:$C$130,3,0))&gt;3," - ",VLOOKUP(D23,[1]Centrum!$A$3:$C$130,3,0))</f>
        <v>40 UBU Únětice - Kolaříková Josefína</v>
      </c>
      <c r="G23" s="448">
        <f>IF(ROW()-2&gt;[1]Start.listina!$O$7,"",ROW()-2)</f>
        <v>21</v>
      </c>
      <c r="H23" s="278">
        <v>13</v>
      </c>
      <c r="I23" s="280">
        <v>7</v>
      </c>
      <c r="K23" s="281">
        <f t="shared" ca="1" si="0"/>
        <v>40</v>
      </c>
      <c r="L23" s="281">
        <f t="shared" ca="1" si="1"/>
        <v>43</v>
      </c>
      <c r="M23" s="281">
        <f t="shared" ca="1" si="2"/>
        <v>1</v>
      </c>
      <c r="N23" s="281">
        <f t="shared" ca="1" si="6"/>
        <v>6</v>
      </c>
      <c r="O23" s="281">
        <f t="shared" ca="1" si="3"/>
        <v>40</v>
      </c>
      <c r="P23" s="281">
        <f t="shared" ca="1" si="4"/>
        <v>0</v>
      </c>
      <c r="Q23" s="288">
        <f t="shared" ca="1" si="5"/>
        <v>-6</v>
      </c>
    </row>
    <row r="24" spans="3:17" ht="22.5">
      <c r="C24" s="284">
        <f ca="1">IF(ROW()-2&gt;[1]Start.listina!$O$7,"",INDIRECT(ADDRESS(3+(ROW()-3)*2,$D$2,1,1,"Centrum")))</f>
        <v>18</v>
      </c>
      <c r="D24" s="284">
        <f ca="1">IF(ROW()-2&gt;[1]Start.listina!$O$7,"",INDIRECT(ADDRESS(4+(ROW()-3)*2,$D$2,1,1,"Centrum")))</f>
        <v>32</v>
      </c>
      <c r="E24" s="282" t="str">
        <f ca="1">IF(TYPE(VLOOKUP(C24,[1]Centrum!$A$3:$C$130,3,0))&gt;3," - ",VLOOKUP(C24,[1]Centrum!$A$3:$C$130,3,0))</f>
        <v>18 UBU Únětice - Bayer Milan</v>
      </c>
      <c r="F24" s="282" t="str">
        <f ca="1">IF(TYPE(VLOOKUP(D24,[1]Centrum!$A$3:$C$130,3,0))&gt;3," - ",VLOOKUP(D24,[1]Centrum!$A$3:$C$130,3,0))</f>
        <v>32 Petank Club Praha - Maňák Jan</v>
      </c>
      <c r="G24" s="448">
        <f>IF(ROW()-2&gt;[1]Start.listina!$O$7,"",ROW()-2)</f>
        <v>22</v>
      </c>
      <c r="H24" s="278">
        <v>7</v>
      </c>
      <c r="I24" s="280">
        <v>6</v>
      </c>
      <c r="K24" s="281">
        <f t="shared" ca="1" si="0"/>
        <v>32</v>
      </c>
      <c r="L24" s="281">
        <f t="shared" ca="1" si="1"/>
        <v>18</v>
      </c>
      <c r="M24" s="281">
        <f t="shared" ca="1" si="2"/>
        <v>1</v>
      </c>
      <c r="N24" s="281">
        <f t="shared" ca="1" si="6"/>
        <v>1</v>
      </c>
      <c r="O24" s="281">
        <f t="shared" ca="1" si="3"/>
        <v>32</v>
      </c>
      <c r="P24" s="281">
        <f t="shared" ca="1" si="4"/>
        <v>0</v>
      </c>
      <c r="Q24" s="288">
        <f t="shared" ca="1" si="5"/>
        <v>-1</v>
      </c>
    </row>
    <row r="25" spans="3:17" ht="22.5">
      <c r="C25" s="284">
        <f ca="1">IF(ROW()-2&gt;[1]Start.listina!$O$7,"",INDIRECT(ADDRESS(3+(ROW()-3)*2,$D$2,1,1,"Centrum")))</f>
        <v>46</v>
      </c>
      <c r="D25" s="284">
        <f ca="1">IF(ROW()-2&gt;[1]Start.listina!$O$7,"",INDIRECT(ADDRESS(4+(ROW()-3)*2,$D$2,1,1,"Centrum")))</f>
        <v>24</v>
      </c>
      <c r="E25" s="282" t="str">
        <f ca="1">IF(TYPE(VLOOKUP(C25,[1]Centrum!$A$3:$C$130,3,0))&gt;3," - ",VLOOKUP(C25,[1]Centrum!$A$3:$C$130,3,0))</f>
        <v>46 CP VARY - Zoubek Jindřich</v>
      </c>
      <c r="F25" s="282" t="str">
        <f ca="1">IF(TYPE(VLOOKUP(D25,[1]Centrum!$A$3:$C$130,3,0))&gt;3," - ",VLOOKUP(D25,[1]Centrum!$A$3:$C$130,3,0))</f>
        <v>24 CP VARY - Dvořáková Tatiana</v>
      </c>
      <c r="G25" s="448">
        <f>IF(ROW()-2&gt;[1]Start.listina!$O$7,"",ROW()-2)</f>
        <v>23</v>
      </c>
      <c r="H25" s="278">
        <v>13</v>
      </c>
      <c r="I25" s="280">
        <v>12</v>
      </c>
      <c r="K25" s="281">
        <f t="shared" ca="1" si="0"/>
        <v>24</v>
      </c>
      <c r="L25" s="281">
        <f t="shared" ca="1" si="1"/>
        <v>46</v>
      </c>
      <c r="M25" s="281">
        <f t="shared" ca="1" si="2"/>
        <v>1</v>
      </c>
      <c r="N25" s="281">
        <f t="shared" ca="1" si="6"/>
        <v>1</v>
      </c>
      <c r="O25" s="281">
        <f t="shared" ca="1" si="3"/>
        <v>24</v>
      </c>
      <c r="P25" s="281">
        <f t="shared" ca="1" si="4"/>
        <v>0</v>
      </c>
      <c r="Q25" s="288">
        <f t="shared" ca="1" si="5"/>
        <v>-1</v>
      </c>
    </row>
    <row r="26" spans="3:17" ht="22.5">
      <c r="C26" s="284" t="str">
        <f ca="1">IF(ROW()-2&gt;[1]Start.listina!$O$7,"",INDIRECT(ADDRESS(3+(ROW()-3)*2,$D$2,1,1,"Centrum")))</f>
        <v/>
      </c>
      <c r="D26" s="284" t="str">
        <f ca="1">IF(ROW()-2&gt;[1]Start.listina!$O$7,"",INDIRECT(ADDRESS(4+(ROW()-3)*2,$D$2,1,1,"Centrum")))</f>
        <v/>
      </c>
      <c r="E26" s="282" t="str">
        <f ca="1">IF(TYPE(VLOOKUP(C26,[1]Centrum!$A$3:$C$130,3,0))&gt;3," - ",VLOOKUP(C26,[1]Centrum!$A$3:$C$130,3,0))</f>
        <v xml:space="preserve"> - </v>
      </c>
      <c r="F26" s="282" t="str">
        <f ca="1">IF(TYPE(VLOOKUP(D26,[1]Centrum!$A$3:$C$130,3,0))&gt;3," - ",VLOOKUP(D26,[1]Centrum!$A$3:$C$130,3,0))</f>
        <v xml:space="preserve"> - </v>
      </c>
      <c r="G26" s="448" t="str">
        <f>IF(ROW()-2&gt;[1]Start.listina!$O$7,"",ROW()-2)</f>
        <v/>
      </c>
      <c r="H26" s="278"/>
      <c r="I26" s="280"/>
      <c r="K26" s="281" t="str">
        <f t="shared" ca="1" si="0"/>
        <v/>
      </c>
      <c r="L26" s="281" t="str">
        <f t="shared" ca="1" si="1"/>
        <v/>
      </c>
      <c r="M26" s="281">
        <f t="shared" ca="1" si="2"/>
        <v>0</v>
      </c>
      <c r="N26" s="281">
        <f t="shared" ca="1" si="6"/>
        <v>0</v>
      </c>
      <c r="O26" s="281" t="str">
        <f t="shared" ca="1" si="3"/>
        <v/>
      </c>
      <c r="P26" s="281">
        <f t="shared" ca="1" si="4"/>
        <v>0</v>
      </c>
      <c r="Q26" s="288">
        <f t="shared" ca="1" si="5"/>
        <v>0</v>
      </c>
    </row>
    <row r="27" spans="3:17" ht="22.5">
      <c r="C27" s="284" t="str">
        <f ca="1">IF(ROW()-2&gt;[1]Start.listina!$O$7,"",INDIRECT(ADDRESS(3+(ROW()-3)*2,$D$2,1,1,"Centrum")))</f>
        <v/>
      </c>
      <c r="D27" s="284" t="str">
        <f ca="1">IF(ROW()-2&gt;[1]Start.listina!$O$7,"",INDIRECT(ADDRESS(4+(ROW()-3)*2,$D$2,1,1,"Centrum")))</f>
        <v/>
      </c>
      <c r="E27" s="282" t="str">
        <f ca="1">IF(TYPE(VLOOKUP(C27,[1]Centrum!$A$3:$C$130,3,0))&gt;3," - ",VLOOKUP(C27,[1]Centrum!$A$3:$C$130,3,0))</f>
        <v xml:space="preserve"> - </v>
      </c>
      <c r="F27" s="282" t="str">
        <f ca="1">IF(TYPE(VLOOKUP(D27,[1]Centrum!$A$3:$C$130,3,0))&gt;3," - ",VLOOKUP(D27,[1]Centrum!$A$3:$C$130,3,0))</f>
        <v xml:space="preserve"> - </v>
      </c>
      <c r="G27" s="448" t="str">
        <f>IF(ROW()-2&gt;[1]Start.listina!$O$7,"",ROW()-2)</f>
        <v/>
      </c>
      <c r="H27" s="278"/>
      <c r="I27" s="280"/>
      <c r="K27" s="281" t="str">
        <f t="shared" ca="1" si="0"/>
        <v/>
      </c>
      <c r="L27" s="281" t="str">
        <f t="shared" ca="1" si="1"/>
        <v/>
      </c>
      <c r="M27" s="281">
        <f t="shared" ca="1" si="2"/>
        <v>0</v>
      </c>
      <c r="N27" s="281">
        <f t="shared" ca="1" si="6"/>
        <v>0</v>
      </c>
      <c r="O27" s="281" t="str">
        <f t="shared" ca="1" si="3"/>
        <v/>
      </c>
      <c r="P27" s="281">
        <f t="shared" ca="1" si="4"/>
        <v>0</v>
      </c>
      <c r="Q27" s="288">
        <f t="shared" ca="1" si="5"/>
        <v>0</v>
      </c>
    </row>
    <row r="28" spans="3:17" ht="22.5">
      <c r="C28" s="284" t="str">
        <f ca="1">IF(ROW()-2&gt;[1]Start.listina!$O$7,"",INDIRECT(ADDRESS(3+(ROW()-3)*2,$D$2,1,1,"Centrum")))</f>
        <v/>
      </c>
      <c r="D28" s="284" t="str">
        <f ca="1">IF(ROW()-2&gt;[1]Start.listina!$O$7,"",INDIRECT(ADDRESS(4+(ROW()-3)*2,$D$2,1,1,"Centrum")))</f>
        <v/>
      </c>
      <c r="E28" s="282" t="str">
        <f ca="1">IF(TYPE(VLOOKUP(C28,[1]Centrum!$A$3:$C$130,3,0))&gt;3," - ",VLOOKUP(C28,[1]Centrum!$A$3:$C$130,3,0))</f>
        <v xml:space="preserve"> - </v>
      </c>
      <c r="F28" s="282" t="str">
        <f ca="1">IF(TYPE(VLOOKUP(D28,[1]Centrum!$A$3:$C$130,3,0))&gt;3," - ",VLOOKUP(D28,[1]Centrum!$A$3:$C$130,3,0))</f>
        <v xml:space="preserve"> - </v>
      </c>
      <c r="G28" s="448" t="str">
        <f>IF(ROW()-2&gt;[1]Start.listina!$O$7,"",ROW()-2)</f>
        <v/>
      </c>
      <c r="H28" s="278"/>
      <c r="I28" s="280"/>
      <c r="K28" s="281" t="str">
        <f t="shared" ca="1" si="0"/>
        <v/>
      </c>
      <c r="L28" s="281" t="str">
        <f t="shared" ca="1" si="1"/>
        <v/>
      </c>
      <c r="M28" s="281">
        <f t="shared" ca="1" si="2"/>
        <v>0</v>
      </c>
      <c r="N28" s="281">
        <f t="shared" ca="1" si="6"/>
        <v>0</v>
      </c>
      <c r="O28" s="281" t="str">
        <f t="shared" ca="1" si="3"/>
        <v/>
      </c>
      <c r="P28" s="281">
        <f t="shared" ca="1" si="4"/>
        <v>0</v>
      </c>
      <c r="Q28" s="288">
        <f t="shared" ca="1" si="5"/>
        <v>0</v>
      </c>
    </row>
    <row r="29" spans="3:17" ht="22.5">
      <c r="C29" s="284" t="str">
        <f ca="1">IF(ROW()-2&gt;[1]Start.listina!$O$7,"",INDIRECT(ADDRESS(3+(ROW()-3)*2,$D$2,1,1,"Centrum")))</f>
        <v/>
      </c>
      <c r="D29" s="284" t="str">
        <f ca="1">IF(ROW()-2&gt;[1]Start.listina!$O$7,"",INDIRECT(ADDRESS(4+(ROW()-3)*2,$D$2,1,1,"Centrum")))</f>
        <v/>
      </c>
      <c r="E29" s="282" t="str">
        <f ca="1">IF(TYPE(VLOOKUP(C29,[1]Centrum!$A$3:$C$130,3,0))&gt;3," - ",VLOOKUP(C29,[1]Centrum!$A$3:$C$130,3,0))</f>
        <v xml:space="preserve"> - </v>
      </c>
      <c r="F29" s="282" t="str">
        <f ca="1">IF(TYPE(VLOOKUP(D29,[1]Centrum!$A$3:$C$130,3,0))&gt;3," - ",VLOOKUP(D29,[1]Centrum!$A$3:$C$130,3,0))</f>
        <v xml:space="preserve"> - </v>
      </c>
      <c r="G29" s="448" t="str">
        <f>IF(ROW()-2&gt;[1]Start.listina!$O$7,"",ROW()-2)</f>
        <v/>
      </c>
      <c r="H29" s="278"/>
      <c r="I29" s="280"/>
      <c r="K29" s="281" t="str">
        <f t="shared" ca="1" si="0"/>
        <v/>
      </c>
      <c r="L29" s="281" t="str">
        <f t="shared" ca="1" si="1"/>
        <v/>
      </c>
      <c r="M29" s="281">
        <f t="shared" ca="1" si="2"/>
        <v>0</v>
      </c>
      <c r="N29" s="281">
        <f t="shared" ca="1" si="6"/>
        <v>0</v>
      </c>
      <c r="O29" s="281" t="str">
        <f t="shared" ca="1" si="3"/>
        <v/>
      </c>
      <c r="P29" s="281">
        <f t="shared" ca="1" si="4"/>
        <v>0</v>
      </c>
      <c r="Q29" s="288">
        <f t="shared" ca="1" si="5"/>
        <v>0</v>
      </c>
    </row>
    <row r="30" spans="3:17" ht="22.5">
      <c r="C30" s="284" t="str">
        <f ca="1">IF(ROW()-2&gt;[1]Start.listina!$O$7,"",INDIRECT(ADDRESS(3+(ROW()-3)*2,$D$2,1,1,"Centrum")))</f>
        <v/>
      </c>
      <c r="D30" s="284" t="str">
        <f ca="1">IF(ROW()-2&gt;[1]Start.listina!$O$7,"",INDIRECT(ADDRESS(4+(ROW()-3)*2,$D$2,1,1,"Centrum")))</f>
        <v/>
      </c>
      <c r="E30" s="282" t="str">
        <f ca="1">IF(TYPE(VLOOKUP(C30,[1]Centrum!$A$3:$C$130,3,0))&gt;3," - ",VLOOKUP(C30,[1]Centrum!$A$3:$C$130,3,0))</f>
        <v xml:space="preserve"> - </v>
      </c>
      <c r="F30" s="282" t="str">
        <f ca="1">IF(TYPE(VLOOKUP(D30,[1]Centrum!$A$3:$C$130,3,0))&gt;3," - ",VLOOKUP(D30,[1]Centrum!$A$3:$C$130,3,0))</f>
        <v xml:space="preserve"> - </v>
      </c>
      <c r="G30" s="448" t="str">
        <f>IF(ROW()-2&gt;[1]Start.listina!$O$7,"",ROW()-2)</f>
        <v/>
      </c>
      <c r="H30" s="278"/>
      <c r="I30" s="280"/>
      <c r="K30" s="281" t="str">
        <f t="shared" ca="1" si="0"/>
        <v/>
      </c>
      <c r="L30" s="281" t="str">
        <f t="shared" ca="1" si="1"/>
        <v/>
      </c>
      <c r="M30" s="281">
        <f t="shared" ca="1" si="2"/>
        <v>0</v>
      </c>
      <c r="N30" s="281">
        <f t="shared" ca="1" si="6"/>
        <v>0</v>
      </c>
      <c r="O30" s="281" t="str">
        <f t="shared" ca="1" si="3"/>
        <v/>
      </c>
      <c r="P30" s="281">
        <f t="shared" ca="1" si="4"/>
        <v>0</v>
      </c>
      <c r="Q30" s="288">
        <f t="shared" ca="1" si="5"/>
        <v>0</v>
      </c>
    </row>
    <row r="31" spans="3:17" ht="22.5">
      <c r="C31" s="284" t="str">
        <f ca="1">IF(ROW()-2&gt;[1]Start.listina!$O$7,"",INDIRECT(ADDRESS(3+(ROW()-3)*2,$D$2,1,1,"Centrum")))</f>
        <v/>
      </c>
      <c r="D31" s="284" t="str">
        <f ca="1">IF(ROW()-2&gt;[1]Start.listina!$O$7,"",INDIRECT(ADDRESS(4+(ROW()-3)*2,$D$2,1,1,"Centrum")))</f>
        <v/>
      </c>
      <c r="E31" s="282" t="str">
        <f ca="1">IF(TYPE(VLOOKUP(C31,[1]Centrum!$A$3:$C$130,3,0))&gt;3," - ",VLOOKUP(C31,[1]Centrum!$A$3:$C$130,3,0))</f>
        <v xml:space="preserve"> - </v>
      </c>
      <c r="F31" s="282" t="str">
        <f ca="1">IF(TYPE(VLOOKUP(D31,[1]Centrum!$A$3:$C$130,3,0))&gt;3," - ",VLOOKUP(D31,[1]Centrum!$A$3:$C$130,3,0))</f>
        <v xml:space="preserve"> - </v>
      </c>
      <c r="G31" s="448" t="str">
        <f>IF(ROW()-2&gt;[1]Start.listina!$O$7,"",ROW()-2)</f>
        <v/>
      </c>
      <c r="H31" s="278"/>
      <c r="I31" s="280"/>
      <c r="K31" s="281" t="str">
        <f t="shared" ca="1" si="0"/>
        <v/>
      </c>
      <c r="L31" s="281" t="str">
        <f t="shared" ca="1" si="1"/>
        <v/>
      </c>
      <c r="M31" s="281">
        <f t="shared" ca="1" si="2"/>
        <v>0</v>
      </c>
      <c r="N31" s="281">
        <f t="shared" ca="1" si="6"/>
        <v>0</v>
      </c>
      <c r="O31" s="281" t="str">
        <f t="shared" ca="1" si="3"/>
        <v/>
      </c>
      <c r="P31" s="281">
        <f t="shared" ca="1" si="4"/>
        <v>0</v>
      </c>
      <c r="Q31" s="288">
        <f t="shared" ca="1" si="5"/>
        <v>0</v>
      </c>
    </row>
    <row r="32" spans="3:17" ht="22.5">
      <c r="C32" s="284" t="str">
        <f ca="1">IF(ROW()-2&gt;[1]Start.listina!$O$7,"",INDIRECT(ADDRESS(3+(ROW()-3)*2,$D$2,1,1,"Centrum")))</f>
        <v/>
      </c>
      <c r="D32" s="284" t="str">
        <f ca="1">IF(ROW()-2&gt;[1]Start.listina!$O$7,"",INDIRECT(ADDRESS(4+(ROW()-3)*2,$D$2,1,1,"Centrum")))</f>
        <v/>
      </c>
      <c r="E32" s="282" t="str">
        <f ca="1">IF(TYPE(VLOOKUP(C32,[1]Centrum!$A$3:$C$130,3,0))&gt;3," - ",VLOOKUP(C32,[1]Centrum!$A$3:$C$130,3,0))</f>
        <v xml:space="preserve"> - </v>
      </c>
      <c r="F32" s="282" t="str">
        <f ca="1">IF(TYPE(VLOOKUP(D32,[1]Centrum!$A$3:$C$130,3,0))&gt;3," - ",VLOOKUP(D32,[1]Centrum!$A$3:$C$130,3,0))</f>
        <v xml:space="preserve"> - </v>
      </c>
      <c r="G32" s="448" t="str">
        <f>IF(ROW()-2&gt;[1]Start.listina!$O$7,"",ROW()-2)</f>
        <v/>
      </c>
      <c r="H32" s="278"/>
      <c r="I32" s="280"/>
      <c r="K32" s="281" t="str">
        <f t="shared" ca="1" si="0"/>
        <v/>
      </c>
      <c r="L32" s="281" t="str">
        <f t="shared" ca="1" si="1"/>
        <v/>
      </c>
      <c r="M32" s="281">
        <f t="shared" ca="1" si="2"/>
        <v>0</v>
      </c>
      <c r="N32" s="281">
        <f t="shared" ca="1" si="6"/>
        <v>0</v>
      </c>
      <c r="O32" s="281" t="str">
        <f t="shared" ca="1" si="3"/>
        <v/>
      </c>
      <c r="P32" s="281">
        <f t="shared" ca="1" si="4"/>
        <v>0</v>
      </c>
      <c r="Q32" s="288">
        <f t="shared" ca="1" si="5"/>
        <v>0</v>
      </c>
    </row>
    <row r="33" spans="3:17" ht="22.5">
      <c r="C33" s="284" t="str">
        <f ca="1">IF(ROW()-2&gt;[1]Start.listina!$O$7,"",INDIRECT(ADDRESS(3+(ROW()-3)*2,$D$2,1,1,"Centrum")))</f>
        <v/>
      </c>
      <c r="D33" s="284" t="str">
        <f ca="1">IF(ROW()-2&gt;[1]Start.listina!$O$7,"",INDIRECT(ADDRESS(4+(ROW()-3)*2,$D$2,1,1,"Centrum")))</f>
        <v/>
      </c>
      <c r="E33" s="282" t="str">
        <f ca="1">IF(TYPE(VLOOKUP(C33,[1]Centrum!$A$3:$C$130,3,0))&gt;3," - ",VLOOKUP(C33,[1]Centrum!$A$3:$C$130,3,0))</f>
        <v xml:space="preserve"> - </v>
      </c>
      <c r="F33" s="282" t="str">
        <f ca="1">IF(TYPE(VLOOKUP(D33,[1]Centrum!$A$3:$C$130,3,0))&gt;3," - ",VLOOKUP(D33,[1]Centrum!$A$3:$C$130,3,0))</f>
        <v xml:space="preserve"> - </v>
      </c>
      <c r="G33" s="448" t="str">
        <f>IF(ROW()-2&gt;[1]Start.listina!$O$7,"",ROW()-2)</f>
        <v/>
      </c>
      <c r="H33" s="278"/>
      <c r="I33" s="280"/>
      <c r="K33" s="281" t="str">
        <f t="shared" ca="1" si="0"/>
        <v/>
      </c>
      <c r="L33" s="281" t="str">
        <f t="shared" ca="1" si="1"/>
        <v/>
      </c>
      <c r="M33" s="281">
        <f t="shared" ca="1" si="2"/>
        <v>0</v>
      </c>
      <c r="N33" s="281">
        <f t="shared" ca="1" si="6"/>
        <v>0</v>
      </c>
      <c r="O33" s="281" t="str">
        <f t="shared" ca="1" si="3"/>
        <v/>
      </c>
      <c r="P33" s="281">
        <f t="shared" ca="1" si="4"/>
        <v>0</v>
      </c>
      <c r="Q33" s="288">
        <f t="shared" ca="1" si="5"/>
        <v>0</v>
      </c>
    </row>
    <row r="34" spans="3:17" ht="22.5">
      <c r="C34" s="284" t="str">
        <f ca="1">IF(ROW()-2&gt;[1]Start.listina!$O$7,"",INDIRECT(ADDRESS(3+(ROW()-3)*2,$D$2,1,1,"Centrum")))</f>
        <v/>
      </c>
      <c r="D34" s="284" t="str">
        <f ca="1">IF(ROW()-2&gt;[1]Start.listina!$O$7,"",INDIRECT(ADDRESS(4+(ROW()-3)*2,$D$2,1,1,"Centrum")))</f>
        <v/>
      </c>
      <c r="E34" s="282" t="str">
        <f ca="1">IF(TYPE(VLOOKUP(C34,[1]Centrum!$A$3:$C$130,3,0))&gt;3," - ",VLOOKUP(C34,[1]Centrum!$A$3:$C$130,3,0))</f>
        <v xml:space="preserve"> - </v>
      </c>
      <c r="F34" s="282" t="str">
        <f ca="1">IF(TYPE(VLOOKUP(D34,[1]Centrum!$A$3:$C$130,3,0))&gt;3," - ",VLOOKUP(D34,[1]Centrum!$A$3:$C$130,3,0))</f>
        <v xml:space="preserve"> - </v>
      </c>
      <c r="G34" s="448" t="str">
        <f>IF(ROW()-2&gt;[1]Start.listina!$O$7,"",ROW()-2)</f>
        <v/>
      </c>
      <c r="H34" s="278"/>
      <c r="I34" s="280"/>
      <c r="K34" s="281" t="str">
        <f t="shared" ca="1" si="0"/>
        <v/>
      </c>
      <c r="L34" s="281" t="str">
        <f t="shared" ca="1" si="1"/>
        <v/>
      </c>
      <c r="M34" s="281">
        <f t="shared" ca="1" si="2"/>
        <v>0</v>
      </c>
      <c r="N34" s="281">
        <f t="shared" ca="1" si="6"/>
        <v>0</v>
      </c>
      <c r="O34" s="281" t="str">
        <f t="shared" ca="1" si="3"/>
        <v/>
      </c>
      <c r="P34" s="281">
        <f t="shared" ca="1" si="4"/>
        <v>0</v>
      </c>
      <c r="Q34" s="288">
        <f t="shared" ca="1" si="5"/>
        <v>0</v>
      </c>
    </row>
    <row r="35" spans="3:17" ht="22.5">
      <c r="C35" s="284" t="str">
        <f ca="1">IF(ROW()-2&gt;[1]Start.listina!$O$7,"",INDIRECT(ADDRESS(3+(ROW()-3)*2,$D$2,1,1,"Centrum")))</f>
        <v/>
      </c>
      <c r="D35" s="284" t="str">
        <f ca="1">IF(ROW()-2&gt;[1]Start.listina!$O$7,"",INDIRECT(ADDRESS(4+(ROW()-3)*2,$D$2,1,1,"Centrum")))</f>
        <v/>
      </c>
      <c r="E35" s="282" t="str">
        <f ca="1">IF(TYPE(VLOOKUP(C35,[1]Centrum!$A$3:$C$130,3,0))&gt;3," - ",VLOOKUP(C35,[1]Centrum!$A$3:$C$130,3,0))</f>
        <v xml:space="preserve"> - </v>
      </c>
      <c r="F35" s="282" t="str">
        <f ca="1">IF(TYPE(VLOOKUP(D35,[1]Centrum!$A$3:$C$130,3,0))&gt;3," - ",VLOOKUP(D35,[1]Centrum!$A$3:$C$130,3,0))</f>
        <v xml:space="preserve"> - </v>
      </c>
      <c r="G35" s="448" t="str">
        <f>IF(ROW()-2&gt;[1]Start.listina!$O$7,"",ROW()-2)</f>
        <v/>
      </c>
      <c r="H35" s="278"/>
      <c r="I35" s="280"/>
      <c r="K35" s="281" t="str">
        <f t="shared" ca="1" si="0"/>
        <v/>
      </c>
      <c r="L35" s="281" t="str">
        <f t="shared" ca="1" si="1"/>
        <v/>
      </c>
      <c r="M35" s="281">
        <f t="shared" ca="1" si="2"/>
        <v>0</v>
      </c>
      <c r="N35" s="281">
        <f t="shared" ca="1" si="6"/>
        <v>0</v>
      </c>
      <c r="O35" s="281" t="str">
        <f t="shared" ca="1" si="3"/>
        <v/>
      </c>
      <c r="P35" s="281">
        <f t="shared" ca="1" si="4"/>
        <v>0</v>
      </c>
      <c r="Q35" s="288">
        <f t="shared" ca="1" si="5"/>
        <v>0</v>
      </c>
    </row>
    <row r="36" spans="3:17" ht="22.5">
      <c r="C36" s="284" t="str">
        <f ca="1">IF(ROW()-2&gt;[1]Start.listina!$O$7,"",INDIRECT(ADDRESS(3+(ROW()-3)*2,$D$2,1,1,"Centrum")))</f>
        <v/>
      </c>
      <c r="D36" s="284" t="str">
        <f ca="1">IF(ROW()-2&gt;[1]Start.listina!$O$7,"",INDIRECT(ADDRESS(4+(ROW()-3)*2,$D$2,1,1,"Centrum")))</f>
        <v/>
      </c>
      <c r="E36" s="282" t="str">
        <f ca="1">IF(TYPE(VLOOKUP(C36,[1]Centrum!$A$3:$C$130,3,0))&gt;3," - ",VLOOKUP(C36,[1]Centrum!$A$3:$C$130,3,0))</f>
        <v xml:space="preserve"> - </v>
      </c>
      <c r="F36" s="282" t="str">
        <f ca="1">IF(TYPE(VLOOKUP(D36,[1]Centrum!$A$3:$C$130,3,0))&gt;3," - ",VLOOKUP(D36,[1]Centrum!$A$3:$C$130,3,0))</f>
        <v xml:space="preserve"> - </v>
      </c>
      <c r="G36" s="448" t="str">
        <f>IF(ROW()-2&gt;[1]Start.listina!$O$7,"",ROW()-2)</f>
        <v/>
      </c>
      <c r="H36" s="278"/>
      <c r="I36" s="280"/>
      <c r="K36" s="281" t="str">
        <f t="shared" ca="1" si="0"/>
        <v/>
      </c>
      <c r="L36" s="281" t="str">
        <f t="shared" ca="1" si="1"/>
        <v/>
      </c>
      <c r="M36" s="281">
        <f t="shared" ca="1" si="2"/>
        <v>0</v>
      </c>
      <c r="N36" s="281">
        <f t="shared" ca="1" si="6"/>
        <v>0</v>
      </c>
      <c r="O36" s="281" t="str">
        <f t="shared" ca="1" si="3"/>
        <v/>
      </c>
      <c r="P36" s="281">
        <f t="shared" ca="1" si="4"/>
        <v>0</v>
      </c>
      <c r="Q36" s="288">
        <f t="shared" ca="1" si="5"/>
        <v>0</v>
      </c>
    </row>
    <row r="37" spans="3:17" ht="22.5">
      <c r="C37" s="284" t="str">
        <f ca="1">IF(ROW()-2&gt;[1]Start.listina!$O$7,"",INDIRECT(ADDRESS(3+(ROW()-3)*2,$D$2,1,1,"Centrum")))</f>
        <v/>
      </c>
      <c r="D37" s="284" t="str">
        <f ca="1">IF(ROW()-2&gt;[1]Start.listina!$O$7,"",INDIRECT(ADDRESS(4+(ROW()-3)*2,$D$2,1,1,"Centrum")))</f>
        <v/>
      </c>
      <c r="E37" s="282" t="str">
        <f ca="1">IF(TYPE(VLOOKUP(C37,[1]Centrum!$A$3:$C$130,3,0))&gt;3," - ",VLOOKUP(C37,[1]Centrum!$A$3:$C$130,3,0))</f>
        <v xml:space="preserve"> - </v>
      </c>
      <c r="F37" s="282" t="str">
        <f ca="1">IF(TYPE(VLOOKUP(D37,[1]Centrum!$A$3:$C$130,3,0))&gt;3," - ",VLOOKUP(D37,[1]Centrum!$A$3:$C$130,3,0))</f>
        <v xml:space="preserve"> - </v>
      </c>
      <c r="G37" s="448" t="str">
        <f>IF(ROW()-2&gt;[1]Start.listina!$O$7,"",ROW()-2)</f>
        <v/>
      </c>
      <c r="H37" s="278"/>
      <c r="I37" s="280"/>
      <c r="K37" s="281" t="str">
        <f t="shared" ca="1" si="0"/>
        <v/>
      </c>
      <c r="L37" s="281" t="str">
        <f t="shared" ca="1" si="1"/>
        <v/>
      </c>
      <c r="M37" s="281">
        <f t="shared" ca="1" si="2"/>
        <v>0</v>
      </c>
      <c r="N37" s="281">
        <f t="shared" ca="1" si="6"/>
        <v>0</v>
      </c>
      <c r="O37" s="281" t="str">
        <f t="shared" ca="1" si="3"/>
        <v/>
      </c>
      <c r="P37" s="281">
        <f t="shared" ca="1" si="4"/>
        <v>0</v>
      </c>
      <c r="Q37" s="288">
        <f t="shared" ca="1" si="5"/>
        <v>0</v>
      </c>
    </row>
    <row r="38" spans="3:17" ht="22.5">
      <c r="C38" s="284" t="str">
        <f ca="1">IF(ROW()-2&gt;[1]Start.listina!$O$7,"",INDIRECT(ADDRESS(3+(ROW()-3)*2,$D$2,1,1,"Centrum")))</f>
        <v/>
      </c>
      <c r="D38" s="284" t="str">
        <f ca="1">IF(ROW()-2&gt;[1]Start.listina!$O$7,"",INDIRECT(ADDRESS(4+(ROW()-3)*2,$D$2,1,1,"Centrum")))</f>
        <v/>
      </c>
      <c r="E38" s="282" t="str">
        <f ca="1">IF(TYPE(VLOOKUP(C38,[1]Centrum!$A$3:$C$130,3,0))&gt;3," - ",VLOOKUP(C38,[1]Centrum!$A$3:$C$130,3,0))</f>
        <v xml:space="preserve"> - </v>
      </c>
      <c r="F38" s="282" t="str">
        <f ca="1">IF(TYPE(VLOOKUP(D38,[1]Centrum!$A$3:$C$130,3,0))&gt;3," - ",VLOOKUP(D38,[1]Centrum!$A$3:$C$130,3,0))</f>
        <v xml:space="preserve"> - </v>
      </c>
      <c r="G38" s="448" t="str">
        <f>IF(ROW()-2&gt;[1]Start.listina!$O$7,"",ROW()-2)</f>
        <v/>
      </c>
      <c r="H38" s="278"/>
      <c r="I38" s="280"/>
      <c r="K38" s="281" t="str">
        <f t="shared" ca="1" si="0"/>
        <v/>
      </c>
      <c r="L38" s="281" t="str">
        <f t="shared" ca="1" si="1"/>
        <v/>
      </c>
      <c r="M38" s="281">
        <f t="shared" ca="1" si="2"/>
        <v>0</v>
      </c>
      <c r="N38" s="281">
        <f t="shared" ca="1" si="6"/>
        <v>0</v>
      </c>
      <c r="O38" s="281" t="str">
        <f t="shared" ca="1" si="3"/>
        <v/>
      </c>
      <c r="P38" s="281">
        <f t="shared" ca="1" si="4"/>
        <v>0</v>
      </c>
      <c r="Q38" s="288">
        <f t="shared" ca="1" si="5"/>
        <v>0</v>
      </c>
    </row>
    <row r="39" spans="3:17" ht="22.5">
      <c r="C39" s="284" t="str">
        <f ca="1">IF(ROW()-2&gt;[1]Start.listina!$O$7,"",INDIRECT(ADDRESS(3+(ROW()-3)*2,$D$2,1,1,"Centrum")))</f>
        <v/>
      </c>
      <c r="D39" s="284" t="str">
        <f ca="1">IF(ROW()-2&gt;[1]Start.listina!$O$7,"",INDIRECT(ADDRESS(4+(ROW()-3)*2,$D$2,1,1,"Centrum")))</f>
        <v/>
      </c>
      <c r="E39" s="282" t="str">
        <f ca="1">IF(TYPE(VLOOKUP(C39,[1]Centrum!$A$3:$C$130,3,0))&gt;3," - ",VLOOKUP(C39,[1]Centrum!$A$3:$C$130,3,0))</f>
        <v xml:space="preserve"> - </v>
      </c>
      <c r="F39" s="282" t="str">
        <f ca="1">IF(TYPE(VLOOKUP(D39,[1]Centrum!$A$3:$C$130,3,0))&gt;3," - ",VLOOKUP(D39,[1]Centrum!$A$3:$C$130,3,0))</f>
        <v xml:space="preserve"> - </v>
      </c>
      <c r="G39" s="448" t="str">
        <f>IF(ROW()-2&gt;[1]Start.listina!$O$7,"",ROW()-2)</f>
        <v/>
      </c>
      <c r="H39" s="278"/>
      <c r="I39" s="280"/>
      <c r="K39" s="281" t="str">
        <f t="shared" ca="1" si="0"/>
        <v/>
      </c>
      <c r="L39" s="281" t="str">
        <f t="shared" ca="1" si="1"/>
        <v/>
      </c>
      <c r="M39" s="281">
        <f t="shared" ca="1" si="2"/>
        <v>0</v>
      </c>
      <c r="N39" s="281">
        <f t="shared" ca="1" si="6"/>
        <v>0</v>
      </c>
      <c r="O39" s="281" t="str">
        <f t="shared" ca="1" si="3"/>
        <v/>
      </c>
      <c r="P39" s="281">
        <f t="shared" ca="1" si="4"/>
        <v>0</v>
      </c>
      <c r="Q39" s="288">
        <f t="shared" ca="1" si="5"/>
        <v>0</v>
      </c>
    </row>
    <row r="40" spans="3:17" ht="22.5">
      <c r="C40" s="284" t="str">
        <f ca="1">IF(ROW()-2&gt;[1]Start.listina!$O$7,"",INDIRECT(ADDRESS(3+(ROW()-3)*2,$D$2,1,1,"Centrum")))</f>
        <v/>
      </c>
      <c r="D40" s="284" t="str">
        <f ca="1">IF(ROW()-2&gt;[1]Start.listina!$O$7,"",INDIRECT(ADDRESS(4+(ROW()-3)*2,$D$2,1,1,"Centrum")))</f>
        <v/>
      </c>
      <c r="E40" s="282" t="str">
        <f ca="1">IF(TYPE(VLOOKUP(C40,[1]Centrum!$A$3:$C$130,3,0))&gt;3," - ",VLOOKUP(C40,[1]Centrum!$A$3:$C$130,3,0))</f>
        <v xml:space="preserve"> - </v>
      </c>
      <c r="F40" s="282" t="str">
        <f ca="1">IF(TYPE(VLOOKUP(D40,[1]Centrum!$A$3:$C$130,3,0))&gt;3," - ",VLOOKUP(D40,[1]Centrum!$A$3:$C$130,3,0))</f>
        <v xml:space="preserve"> - </v>
      </c>
      <c r="G40" s="448" t="str">
        <f>IF(ROW()-2&gt;[1]Start.listina!$O$7,"",ROW()-2)</f>
        <v/>
      </c>
      <c r="H40" s="278"/>
      <c r="I40" s="280"/>
      <c r="K40" s="281" t="str">
        <f t="shared" ca="1" si="0"/>
        <v/>
      </c>
      <c r="L40" s="281" t="str">
        <f t="shared" ca="1" si="1"/>
        <v/>
      </c>
      <c r="M40" s="281">
        <f t="shared" ca="1" si="2"/>
        <v>0</v>
      </c>
      <c r="N40" s="281">
        <f t="shared" ca="1" si="6"/>
        <v>0</v>
      </c>
      <c r="O40" s="281" t="str">
        <f t="shared" ca="1" si="3"/>
        <v/>
      </c>
      <c r="P40" s="281">
        <f t="shared" ca="1" si="4"/>
        <v>0</v>
      </c>
      <c r="Q40" s="288">
        <f t="shared" ca="1" si="5"/>
        <v>0</v>
      </c>
    </row>
    <row r="41" spans="3:17" ht="22.5">
      <c r="C41" s="284" t="str">
        <f ca="1">IF(ROW()-2&gt;[1]Start.listina!$O$7,"",INDIRECT(ADDRESS(3+(ROW()-3)*2,$D$2,1,1,"Centrum")))</f>
        <v/>
      </c>
      <c r="D41" s="284" t="str">
        <f ca="1">IF(ROW()-2&gt;[1]Start.listina!$O$7,"",INDIRECT(ADDRESS(4+(ROW()-3)*2,$D$2,1,1,"Centrum")))</f>
        <v/>
      </c>
      <c r="E41" s="282" t="str">
        <f ca="1">IF(TYPE(VLOOKUP(C41,[1]Centrum!$A$3:$C$130,3,0))&gt;3," - ",VLOOKUP(C41,[1]Centrum!$A$3:$C$130,3,0))</f>
        <v xml:space="preserve"> - </v>
      </c>
      <c r="F41" s="282" t="str">
        <f ca="1">IF(TYPE(VLOOKUP(D41,[1]Centrum!$A$3:$C$130,3,0))&gt;3," - ",VLOOKUP(D41,[1]Centrum!$A$3:$C$130,3,0))</f>
        <v xml:space="preserve"> - </v>
      </c>
      <c r="G41" s="448" t="str">
        <f>IF(ROW()-2&gt;[1]Start.listina!$O$7,"",ROW()-2)</f>
        <v/>
      </c>
      <c r="H41" s="278"/>
      <c r="I41" s="280"/>
      <c r="K41" s="281" t="str">
        <f t="shared" ca="1" si="0"/>
        <v/>
      </c>
      <c r="L41" s="281" t="str">
        <f t="shared" ca="1" si="1"/>
        <v/>
      </c>
      <c r="M41" s="281">
        <f t="shared" ca="1" si="2"/>
        <v>0</v>
      </c>
      <c r="N41" s="281">
        <f t="shared" ca="1" si="6"/>
        <v>0</v>
      </c>
      <c r="O41" s="281" t="str">
        <f t="shared" ca="1" si="3"/>
        <v/>
      </c>
      <c r="P41" s="281">
        <f t="shared" ca="1" si="4"/>
        <v>0</v>
      </c>
      <c r="Q41" s="288">
        <f t="shared" ca="1" si="5"/>
        <v>0</v>
      </c>
    </row>
    <row r="42" spans="3:17" ht="22.5">
      <c r="C42" s="284" t="str">
        <f ca="1">IF(ROW()-2&gt;[1]Start.listina!$O$7,"",INDIRECT(ADDRESS(3+(ROW()-3)*2,$D$2,1,1,"Centrum")))</f>
        <v/>
      </c>
      <c r="D42" s="284" t="str">
        <f ca="1">IF(ROW()-2&gt;[1]Start.listina!$O$7,"",INDIRECT(ADDRESS(4+(ROW()-3)*2,$D$2,1,1,"Centrum")))</f>
        <v/>
      </c>
      <c r="E42" s="282" t="str">
        <f ca="1">IF(TYPE(VLOOKUP(C42,[1]Centrum!$A$3:$C$130,3,0))&gt;3," - ",VLOOKUP(C42,[1]Centrum!$A$3:$C$130,3,0))</f>
        <v xml:space="preserve"> - </v>
      </c>
      <c r="F42" s="282" t="str">
        <f ca="1">IF(TYPE(VLOOKUP(D42,[1]Centrum!$A$3:$C$130,3,0))&gt;3," - ",VLOOKUP(D42,[1]Centrum!$A$3:$C$130,3,0))</f>
        <v xml:space="preserve"> - </v>
      </c>
      <c r="G42" s="448" t="str">
        <f>IF(ROW()-2&gt;[1]Start.listina!$O$7,"",ROW()-2)</f>
        <v/>
      </c>
      <c r="H42" s="278"/>
      <c r="I42" s="280"/>
      <c r="K42" s="281" t="str">
        <f t="shared" ca="1" si="0"/>
        <v/>
      </c>
      <c r="L42" s="281" t="str">
        <f t="shared" ca="1" si="1"/>
        <v/>
      </c>
      <c r="M42" s="281">
        <f t="shared" ca="1" si="2"/>
        <v>0</v>
      </c>
      <c r="N42" s="281">
        <f t="shared" ca="1" si="6"/>
        <v>0</v>
      </c>
      <c r="O42" s="281" t="str">
        <f t="shared" ca="1" si="3"/>
        <v/>
      </c>
      <c r="P42" s="281">
        <f t="shared" ca="1" si="4"/>
        <v>0</v>
      </c>
      <c r="Q42" s="288">
        <f t="shared" ca="1" si="5"/>
        <v>0</v>
      </c>
    </row>
    <row r="43" spans="3:17" ht="22.5">
      <c r="C43" s="284" t="str">
        <f ca="1">IF(ROW()-2&gt;[1]Start.listina!$O$7,"",INDIRECT(ADDRESS(3+(ROW()-3)*2,$D$2,1,1,"Centrum")))</f>
        <v/>
      </c>
      <c r="D43" s="284" t="str">
        <f ca="1">IF(ROW()-2&gt;[1]Start.listina!$O$7,"",INDIRECT(ADDRESS(4+(ROW()-3)*2,$D$2,1,1,"Centrum")))</f>
        <v/>
      </c>
      <c r="E43" s="282" t="str">
        <f ca="1">IF(TYPE(VLOOKUP(C43,[1]Centrum!$A$3:$C$130,3,0))&gt;3," - ",VLOOKUP(C43,[1]Centrum!$A$3:$C$130,3,0))</f>
        <v xml:space="preserve"> - </v>
      </c>
      <c r="F43" s="282" t="str">
        <f ca="1">IF(TYPE(VLOOKUP(D43,[1]Centrum!$A$3:$C$130,3,0))&gt;3," - ",VLOOKUP(D43,[1]Centrum!$A$3:$C$130,3,0))</f>
        <v xml:space="preserve"> - </v>
      </c>
      <c r="G43" s="448" t="str">
        <f>IF(ROW()-2&gt;[1]Start.listina!$O$7,"",ROW()-2)</f>
        <v/>
      </c>
      <c r="H43" s="278"/>
      <c r="I43" s="280"/>
      <c r="K43" s="281" t="str">
        <f t="shared" ca="1" si="0"/>
        <v/>
      </c>
      <c r="L43" s="281" t="str">
        <f t="shared" ca="1" si="1"/>
        <v/>
      </c>
      <c r="M43" s="281">
        <f t="shared" ca="1" si="2"/>
        <v>0</v>
      </c>
      <c r="N43" s="281">
        <f t="shared" ca="1" si="6"/>
        <v>0</v>
      </c>
      <c r="O43" s="281" t="str">
        <f t="shared" ca="1" si="3"/>
        <v/>
      </c>
      <c r="P43" s="281">
        <f t="shared" ca="1" si="4"/>
        <v>0</v>
      </c>
      <c r="Q43" s="288">
        <f t="shared" ca="1" si="5"/>
        <v>0</v>
      </c>
    </row>
    <row r="44" spans="3:17" ht="22.5">
      <c r="C44" s="284" t="str">
        <f ca="1">IF(ROW()-2&gt;[1]Start.listina!$O$7,"",INDIRECT(ADDRESS(3+(ROW()-3)*2,$D$2,1,1,"Centrum")))</f>
        <v/>
      </c>
      <c r="D44" s="284" t="str">
        <f ca="1">IF(ROW()-2&gt;[1]Start.listina!$O$7,"",INDIRECT(ADDRESS(4+(ROW()-3)*2,$D$2,1,1,"Centrum")))</f>
        <v/>
      </c>
      <c r="E44" s="282" t="str">
        <f ca="1">IF(TYPE(VLOOKUP(C44,[1]Centrum!$A$3:$C$130,3,0))&gt;3," - ",VLOOKUP(C44,[1]Centrum!$A$3:$C$130,3,0))</f>
        <v xml:space="preserve"> - </v>
      </c>
      <c r="F44" s="282" t="str">
        <f ca="1">IF(TYPE(VLOOKUP(D44,[1]Centrum!$A$3:$C$130,3,0))&gt;3," - ",VLOOKUP(D44,[1]Centrum!$A$3:$C$130,3,0))</f>
        <v xml:space="preserve"> - </v>
      </c>
      <c r="G44" s="448" t="str">
        <f>IF(ROW()-2&gt;[1]Start.listina!$O$7,"",ROW()-2)</f>
        <v/>
      </c>
      <c r="H44" s="278"/>
      <c r="I44" s="280"/>
      <c r="K44" s="281" t="str">
        <f t="shared" ca="1" si="0"/>
        <v/>
      </c>
      <c r="L44" s="281" t="str">
        <f t="shared" ca="1" si="1"/>
        <v/>
      </c>
      <c r="M44" s="281">
        <f t="shared" ca="1" si="2"/>
        <v>0</v>
      </c>
      <c r="N44" s="281">
        <f t="shared" ca="1" si="6"/>
        <v>0</v>
      </c>
      <c r="O44" s="281" t="str">
        <f t="shared" ca="1" si="3"/>
        <v/>
      </c>
      <c r="P44" s="281">
        <f t="shared" ca="1" si="4"/>
        <v>0</v>
      </c>
      <c r="Q44" s="288">
        <f t="shared" ca="1" si="5"/>
        <v>0</v>
      </c>
    </row>
    <row r="45" spans="3:17" ht="22.5">
      <c r="C45" s="284" t="str">
        <f ca="1">IF(ROW()-2&gt;[1]Start.listina!$O$7,"",INDIRECT(ADDRESS(3+(ROW()-3)*2,$D$2,1,1,"Centrum")))</f>
        <v/>
      </c>
      <c r="D45" s="284" t="str">
        <f ca="1">IF(ROW()-2&gt;[1]Start.listina!$O$7,"",INDIRECT(ADDRESS(4+(ROW()-3)*2,$D$2,1,1,"Centrum")))</f>
        <v/>
      </c>
      <c r="E45" s="282" t="str">
        <f ca="1">IF(TYPE(VLOOKUP(C45,[1]Centrum!$A$3:$C$130,3,0))&gt;3," - ",VLOOKUP(C45,[1]Centrum!$A$3:$C$130,3,0))</f>
        <v xml:space="preserve"> - </v>
      </c>
      <c r="F45" s="282" t="str">
        <f ca="1">IF(TYPE(VLOOKUP(D45,[1]Centrum!$A$3:$C$130,3,0))&gt;3," - ",VLOOKUP(D45,[1]Centrum!$A$3:$C$130,3,0))</f>
        <v xml:space="preserve"> - </v>
      </c>
      <c r="G45" s="448" t="str">
        <f>IF(ROW()-2&gt;[1]Start.listina!$O$7,"",ROW()-2)</f>
        <v/>
      </c>
      <c r="H45" s="278"/>
      <c r="I45" s="280"/>
      <c r="K45" s="281" t="str">
        <f t="shared" ca="1" si="0"/>
        <v/>
      </c>
      <c r="L45" s="281" t="str">
        <f t="shared" ca="1" si="1"/>
        <v/>
      </c>
      <c r="M45" s="281">
        <f t="shared" ca="1" si="2"/>
        <v>0</v>
      </c>
      <c r="N45" s="281">
        <f t="shared" ca="1" si="6"/>
        <v>0</v>
      </c>
      <c r="O45" s="281" t="str">
        <f t="shared" ca="1" si="3"/>
        <v/>
      </c>
      <c r="P45" s="281">
        <f t="shared" ca="1" si="4"/>
        <v>0</v>
      </c>
      <c r="Q45" s="288">
        <f t="shared" ca="1" si="5"/>
        <v>0</v>
      </c>
    </row>
    <row r="46" spans="3:17" ht="22.5">
      <c r="C46" s="284" t="str">
        <f ca="1">IF(ROW()-2&gt;[1]Start.listina!$O$7,"",INDIRECT(ADDRESS(3+(ROW()-3)*2,$D$2,1,1,"Centrum")))</f>
        <v/>
      </c>
      <c r="D46" s="284" t="str">
        <f ca="1">IF(ROW()-2&gt;[1]Start.listina!$O$7,"",INDIRECT(ADDRESS(4+(ROW()-3)*2,$D$2,1,1,"Centrum")))</f>
        <v/>
      </c>
      <c r="E46" s="282" t="str">
        <f ca="1">IF(TYPE(VLOOKUP(C46,[1]Centrum!$A$3:$C$130,3,0))&gt;3," - ",VLOOKUP(C46,[1]Centrum!$A$3:$C$130,3,0))</f>
        <v xml:space="preserve"> - </v>
      </c>
      <c r="F46" s="282" t="str">
        <f ca="1">IF(TYPE(VLOOKUP(D46,[1]Centrum!$A$3:$C$130,3,0))&gt;3," - ",VLOOKUP(D46,[1]Centrum!$A$3:$C$130,3,0))</f>
        <v xml:space="preserve"> - </v>
      </c>
      <c r="G46" s="448" t="str">
        <f>IF(ROW()-2&gt;[1]Start.listina!$O$7,"",ROW()-2)</f>
        <v/>
      </c>
      <c r="H46" s="278"/>
      <c r="I46" s="280"/>
      <c r="K46" s="281" t="str">
        <f t="shared" ca="1" si="0"/>
        <v/>
      </c>
      <c r="L46" s="281" t="str">
        <f t="shared" ca="1" si="1"/>
        <v/>
      </c>
      <c r="M46" s="281">
        <f t="shared" ca="1" si="2"/>
        <v>0</v>
      </c>
      <c r="N46" s="281">
        <f t="shared" ca="1" si="6"/>
        <v>0</v>
      </c>
      <c r="O46" s="281" t="str">
        <f t="shared" ca="1" si="3"/>
        <v/>
      </c>
      <c r="P46" s="281">
        <f t="shared" ca="1" si="4"/>
        <v>0</v>
      </c>
      <c r="Q46" s="288">
        <f t="shared" ca="1" si="5"/>
        <v>0</v>
      </c>
    </row>
    <row r="47" spans="3:17" ht="22.5">
      <c r="C47" s="284" t="str">
        <f ca="1">IF(ROW()-2&gt;[1]Start.listina!$O$7,"",INDIRECT(ADDRESS(3+(ROW()-3)*2,$D$2,1,1,"Centrum")))</f>
        <v/>
      </c>
      <c r="D47" s="284" t="str">
        <f ca="1">IF(ROW()-2&gt;[1]Start.listina!$O$7,"",INDIRECT(ADDRESS(4+(ROW()-3)*2,$D$2,1,1,"Centrum")))</f>
        <v/>
      </c>
      <c r="E47" s="282" t="str">
        <f ca="1">IF(TYPE(VLOOKUP(C47,[1]Centrum!$A$3:$C$130,3,0))&gt;3," - ",VLOOKUP(C47,[1]Centrum!$A$3:$C$130,3,0))</f>
        <v xml:space="preserve"> - </v>
      </c>
      <c r="F47" s="282" t="str">
        <f ca="1">IF(TYPE(VLOOKUP(D47,[1]Centrum!$A$3:$C$130,3,0))&gt;3," - ",VLOOKUP(D47,[1]Centrum!$A$3:$C$130,3,0))</f>
        <v xml:space="preserve"> - </v>
      </c>
      <c r="G47" s="448" t="str">
        <f>IF(ROW()-2&gt;[1]Start.listina!$O$7,"",ROW()-2)</f>
        <v/>
      </c>
      <c r="H47" s="278"/>
      <c r="I47" s="280"/>
      <c r="K47" s="281" t="str">
        <f t="shared" ca="1" si="0"/>
        <v/>
      </c>
      <c r="L47" s="281" t="str">
        <f t="shared" ca="1" si="1"/>
        <v/>
      </c>
      <c r="M47" s="281">
        <f t="shared" ca="1" si="2"/>
        <v>0</v>
      </c>
      <c r="N47" s="281">
        <f t="shared" ca="1" si="6"/>
        <v>0</v>
      </c>
      <c r="O47" s="281" t="str">
        <f t="shared" ca="1" si="3"/>
        <v/>
      </c>
      <c r="P47" s="281">
        <f t="shared" ca="1" si="4"/>
        <v>0</v>
      </c>
      <c r="Q47" s="288">
        <f t="shared" ca="1" si="5"/>
        <v>0</v>
      </c>
    </row>
    <row r="48" spans="3:17" ht="22.5">
      <c r="C48" s="284" t="str">
        <f ca="1">IF(ROW()-2&gt;[1]Start.listina!$O$7,"",INDIRECT(ADDRESS(3+(ROW()-3)*2,$D$2,1,1,"Centrum")))</f>
        <v/>
      </c>
      <c r="D48" s="284" t="str">
        <f ca="1">IF(ROW()-2&gt;[1]Start.listina!$O$7,"",INDIRECT(ADDRESS(4+(ROW()-3)*2,$D$2,1,1,"Centrum")))</f>
        <v/>
      </c>
      <c r="E48" s="282" t="str">
        <f ca="1">IF(TYPE(VLOOKUP(C48,[1]Centrum!$A$3:$C$130,3,0))&gt;3," - ",VLOOKUP(C48,[1]Centrum!$A$3:$C$130,3,0))</f>
        <v xml:space="preserve"> - </v>
      </c>
      <c r="F48" s="282" t="str">
        <f ca="1">IF(TYPE(VLOOKUP(D48,[1]Centrum!$A$3:$C$130,3,0))&gt;3," - ",VLOOKUP(D48,[1]Centrum!$A$3:$C$130,3,0))</f>
        <v xml:space="preserve"> - </v>
      </c>
      <c r="G48" s="448" t="str">
        <f>IF(ROW()-2&gt;[1]Start.listina!$O$7,"",ROW()-2)</f>
        <v/>
      </c>
      <c r="H48" s="278"/>
      <c r="I48" s="280"/>
      <c r="K48" s="281" t="str">
        <f t="shared" ca="1" si="0"/>
        <v/>
      </c>
      <c r="L48" s="281" t="str">
        <f t="shared" ca="1" si="1"/>
        <v/>
      </c>
      <c r="M48" s="281">
        <f t="shared" ca="1" si="2"/>
        <v>0</v>
      </c>
      <c r="N48" s="281">
        <f t="shared" ca="1" si="6"/>
        <v>0</v>
      </c>
      <c r="O48" s="281" t="str">
        <f t="shared" ca="1" si="3"/>
        <v/>
      </c>
      <c r="P48" s="281">
        <f t="shared" ca="1" si="4"/>
        <v>0</v>
      </c>
      <c r="Q48" s="288">
        <f t="shared" ca="1" si="5"/>
        <v>0</v>
      </c>
    </row>
    <row r="49" spans="3:17" ht="22.5">
      <c r="C49" s="284" t="str">
        <f ca="1">IF(ROW()-2&gt;[1]Start.listina!$O$7,"",INDIRECT(ADDRESS(3+(ROW()-3)*2,$D$2,1,1,"Centrum")))</f>
        <v/>
      </c>
      <c r="D49" s="284" t="str">
        <f ca="1">IF(ROW()-2&gt;[1]Start.listina!$O$7,"",INDIRECT(ADDRESS(4+(ROW()-3)*2,$D$2,1,1,"Centrum")))</f>
        <v/>
      </c>
      <c r="E49" s="282" t="str">
        <f ca="1">IF(TYPE(VLOOKUP(C49,[1]Centrum!$A$3:$C$130,3,0))&gt;3," - ",VLOOKUP(C49,[1]Centrum!$A$3:$C$130,3,0))</f>
        <v xml:space="preserve"> - </v>
      </c>
      <c r="F49" s="282" t="str">
        <f ca="1">IF(TYPE(VLOOKUP(D49,[1]Centrum!$A$3:$C$130,3,0))&gt;3," - ",VLOOKUP(D49,[1]Centrum!$A$3:$C$130,3,0))</f>
        <v xml:space="preserve"> - </v>
      </c>
      <c r="G49" s="448" t="str">
        <f>IF(ROW()-2&gt;[1]Start.listina!$O$7,"",ROW()-2)</f>
        <v/>
      </c>
      <c r="H49" s="278"/>
      <c r="I49" s="280"/>
      <c r="K49" s="281" t="str">
        <f t="shared" ca="1" si="0"/>
        <v/>
      </c>
      <c r="L49" s="281" t="str">
        <f t="shared" ca="1" si="1"/>
        <v/>
      </c>
      <c r="M49" s="281">
        <f t="shared" ca="1" si="2"/>
        <v>0</v>
      </c>
      <c r="N49" s="281">
        <f t="shared" ca="1" si="6"/>
        <v>0</v>
      </c>
      <c r="O49" s="281" t="str">
        <f t="shared" ca="1" si="3"/>
        <v/>
      </c>
      <c r="P49" s="281">
        <f t="shared" ca="1" si="4"/>
        <v>0</v>
      </c>
      <c r="Q49" s="288">
        <f t="shared" ca="1" si="5"/>
        <v>0</v>
      </c>
    </row>
    <row r="50" spans="3:17" ht="22.5">
      <c r="C50" s="284" t="str">
        <f ca="1">IF(ROW()-2&gt;[1]Start.listina!$O$7,"",INDIRECT(ADDRESS(3+(ROW()-3)*2,$D$2,1,1,"Centrum")))</f>
        <v/>
      </c>
      <c r="D50" s="284" t="str">
        <f ca="1">IF(ROW()-2&gt;[1]Start.listina!$O$7,"",INDIRECT(ADDRESS(4+(ROW()-3)*2,$D$2,1,1,"Centrum")))</f>
        <v/>
      </c>
      <c r="E50" s="282" t="str">
        <f ca="1">IF(TYPE(VLOOKUP(C50,[1]Centrum!$A$3:$C$130,3,0))&gt;3," - ",VLOOKUP(C50,[1]Centrum!$A$3:$C$130,3,0))</f>
        <v xml:space="preserve"> - </v>
      </c>
      <c r="F50" s="282" t="str">
        <f ca="1">IF(TYPE(VLOOKUP(D50,[1]Centrum!$A$3:$C$130,3,0))&gt;3," - ",VLOOKUP(D50,[1]Centrum!$A$3:$C$130,3,0))</f>
        <v xml:space="preserve"> - </v>
      </c>
      <c r="G50" s="448" t="str">
        <f>IF(ROW()-2&gt;[1]Start.listina!$O$7,"",ROW()-2)</f>
        <v/>
      </c>
      <c r="H50" s="278"/>
      <c r="I50" s="280"/>
      <c r="K50" s="281" t="str">
        <f t="shared" ca="1" si="0"/>
        <v/>
      </c>
      <c r="L50" s="281" t="str">
        <f t="shared" ca="1" si="1"/>
        <v/>
      </c>
      <c r="M50" s="281">
        <f t="shared" ca="1" si="2"/>
        <v>0</v>
      </c>
      <c r="N50" s="281">
        <f t="shared" ca="1" si="6"/>
        <v>0</v>
      </c>
      <c r="O50" s="281" t="str">
        <f t="shared" ca="1" si="3"/>
        <v/>
      </c>
      <c r="P50" s="281">
        <f t="shared" ca="1" si="4"/>
        <v>0</v>
      </c>
      <c r="Q50" s="288">
        <f t="shared" ca="1" si="5"/>
        <v>0</v>
      </c>
    </row>
    <row r="51" spans="3:17" ht="22.5">
      <c r="C51" s="284" t="str">
        <f ca="1">IF(ROW()-2&gt;[1]Start.listina!$O$7,"",INDIRECT(ADDRESS(3+(ROW()-3)*2,$D$2,1,1,"Centrum")))</f>
        <v/>
      </c>
      <c r="D51" s="284" t="str">
        <f ca="1">IF(ROW()-2&gt;[1]Start.listina!$O$7,"",INDIRECT(ADDRESS(4+(ROW()-3)*2,$D$2,1,1,"Centrum")))</f>
        <v/>
      </c>
      <c r="E51" s="282" t="str">
        <f ca="1">IF(TYPE(VLOOKUP(C51,[1]Centrum!$A$3:$C$130,3,0))&gt;3," - ",VLOOKUP(C51,[1]Centrum!$A$3:$C$130,3,0))</f>
        <v xml:space="preserve"> - </v>
      </c>
      <c r="F51" s="282" t="str">
        <f ca="1">IF(TYPE(VLOOKUP(D51,[1]Centrum!$A$3:$C$130,3,0))&gt;3," - ",VLOOKUP(D51,[1]Centrum!$A$3:$C$130,3,0))</f>
        <v xml:space="preserve"> - </v>
      </c>
      <c r="G51" s="448" t="str">
        <f>IF(ROW()-2&gt;[1]Start.listina!$O$7,"",ROW()-2)</f>
        <v/>
      </c>
      <c r="H51" s="278"/>
      <c r="I51" s="280"/>
      <c r="K51" s="281" t="str">
        <f t="shared" ca="1" si="0"/>
        <v/>
      </c>
      <c r="L51" s="281" t="str">
        <f t="shared" ca="1" si="1"/>
        <v/>
      </c>
      <c r="M51" s="281">
        <f t="shared" ca="1" si="2"/>
        <v>0</v>
      </c>
      <c r="N51" s="281">
        <f t="shared" ca="1" si="6"/>
        <v>0</v>
      </c>
      <c r="O51" s="281" t="str">
        <f t="shared" ca="1" si="3"/>
        <v/>
      </c>
      <c r="P51" s="281">
        <f t="shared" ca="1" si="4"/>
        <v>0</v>
      </c>
      <c r="Q51" s="288">
        <f t="shared" ca="1" si="5"/>
        <v>0</v>
      </c>
    </row>
    <row r="52" spans="3:17" ht="22.5">
      <c r="C52" s="284" t="str">
        <f ca="1">IF(ROW()-2&gt;[1]Start.listina!$O$7,"",INDIRECT(ADDRESS(3+(ROW()-3)*2,$D$2,1,1,"Centrum")))</f>
        <v/>
      </c>
      <c r="D52" s="284" t="str">
        <f ca="1">IF(ROW()-2&gt;[1]Start.listina!$O$7,"",INDIRECT(ADDRESS(4+(ROW()-3)*2,$D$2,1,1,"Centrum")))</f>
        <v/>
      </c>
      <c r="E52" s="282" t="str">
        <f ca="1">IF(TYPE(VLOOKUP(C52,[1]Centrum!$A$3:$C$130,3,0))&gt;3," - ",VLOOKUP(C52,[1]Centrum!$A$3:$C$130,3,0))</f>
        <v xml:space="preserve"> - </v>
      </c>
      <c r="F52" s="282" t="str">
        <f ca="1">IF(TYPE(VLOOKUP(D52,[1]Centrum!$A$3:$C$130,3,0))&gt;3," - ",VLOOKUP(D52,[1]Centrum!$A$3:$C$130,3,0))</f>
        <v xml:space="preserve"> - </v>
      </c>
      <c r="G52" s="448" t="str">
        <f>IF(ROW()-2&gt;[1]Start.listina!$O$7,"",ROW()-2)</f>
        <v/>
      </c>
      <c r="H52" s="278"/>
      <c r="I52" s="280"/>
      <c r="K52" s="281" t="str">
        <f t="shared" ca="1" si="0"/>
        <v/>
      </c>
      <c r="L52" s="281" t="str">
        <f t="shared" ca="1" si="1"/>
        <v/>
      </c>
      <c r="M52" s="281">
        <f t="shared" ca="1" si="2"/>
        <v>0</v>
      </c>
      <c r="N52" s="281">
        <f t="shared" ca="1" si="6"/>
        <v>0</v>
      </c>
      <c r="O52" s="281" t="str">
        <f t="shared" ca="1" si="3"/>
        <v/>
      </c>
      <c r="P52" s="281">
        <f t="shared" ca="1" si="4"/>
        <v>0</v>
      </c>
      <c r="Q52" s="288">
        <f t="shared" ca="1" si="5"/>
        <v>0</v>
      </c>
    </row>
    <row r="53" spans="3:17" ht="22.5">
      <c r="C53" s="284" t="str">
        <f ca="1">IF(ROW()-2&gt;[1]Start.listina!$O$7,"",INDIRECT(ADDRESS(3+(ROW()-3)*2,$D$2,1,1,"Centrum")))</f>
        <v/>
      </c>
      <c r="D53" s="284" t="str">
        <f ca="1">IF(ROW()-2&gt;[1]Start.listina!$O$7,"",INDIRECT(ADDRESS(4+(ROW()-3)*2,$D$2,1,1,"Centrum")))</f>
        <v/>
      </c>
      <c r="E53" s="282" t="str">
        <f ca="1">IF(TYPE(VLOOKUP(C53,[1]Centrum!$A$3:$C$130,3,0))&gt;3," - ",VLOOKUP(C53,[1]Centrum!$A$3:$C$130,3,0))</f>
        <v xml:space="preserve"> - </v>
      </c>
      <c r="F53" s="282" t="str">
        <f ca="1">IF(TYPE(VLOOKUP(D53,[1]Centrum!$A$3:$C$130,3,0))&gt;3," - ",VLOOKUP(D53,[1]Centrum!$A$3:$C$130,3,0))</f>
        <v xml:space="preserve"> - </v>
      </c>
      <c r="G53" s="448" t="str">
        <f>IF(ROW()-2&gt;[1]Start.listina!$O$7,"",ROW()-2)</f>
        <v/>
      </c>
      <c r="H53" s="278"/>
      <c r="I53" s="280"/>
      <c r="K53" s="281" t="str">
        <f t="shared" ca="1" si="0"/>
        <v/>
      </c>
      <c r="L53" s="281" t="str">
        <f t="shared" ca="1" si="1"/>
        <v/>
      </c>
      <c r="M53" s="281">
        <f t="shared" ca="1" si="2"/>
        <v>0</v>
      </c>
      <c r="N53" s="281">
        <f t="shared" ca="1" si="6"/>
        <v>0</v>
      </c>
      <c r="O53" s="281" t="str">
        <f t="shared" ca="1" si="3"/>
        <v/>
      </c>
      <c r="P53" s="281">
        <f t="shared" ca="1" si="4"/>
        <v>0</v>
      </c>
      <c r="Q53" s="288">
        <f t="shared" ca="1" si="5"/>
        <v>0</v>
      </c>
    </row>
    <row r="54" spans="3:17" ht="22.5">
      <c r="C54" s="284" t="str">
        <f ca="1">IF(ROW()-2&gt;[1]Start.listina!$O$7,"",INDIRECT(ADDRESS(3+(ROW()-3)*2,$D$2,1,1,"Centrum")))</f>
        <v/>
      </c>
      <c r="D54" s="284" t="str">
        <f ca="1">IF(ROW()-2&gt;[1]Start.listina!$O$7,"",INDIRECT(ADDRESS(4+(ROW()-3)*2,$D$2,1,1,"Centrum")))</f>
        <v/>
      </c>
      <c r="E54" s="282" t="str">
        <f ca="1">IF(TYPE(VLOOKUP(C54,[1]Centrum!$A$3:$C$130,3,0))&gt;3," - ",VLOOKUP(C54,[1]Centrum!$A$3:$C$130,3,0))</f>
        <v xml:space="preserve"> - </v>
      </c>
      <c r="F54" s="282" t="str">
        <f ca="1">IF(TYPE(VLOOKUP(D54,[1]Centrum!$A$3:$C$130,3,0))&gt;3," - ",VLOOKUP(D54,[1]Centrum!$A$3:$C$130,3,0))</f>
        <v xml:space="preserve"> - </v>
      </c>
      <c r="G54" s="448" t="str">
        <f>IF(ROW()-2&gt;[1]Start.listina!$O$7,"",ROW()-2)</f>
        <v/>
      </c>
      <c r="H54" s="278"/>
      <c r="I54" s="280"/>
      <c r="K54" s="281" t="str">
        <f t="shared" ca="1" si="0"/>
        <v/>
      </c>
      <c r="L54" s="281" t="str">
        <f t="shared" ca="1" si="1"/>
        <v/>
      </c>
      <c r="M54" s="281">
        <f t="shared" ca="1" si="2"/>
        <v>0</v>
      </c>
      <c r="N54" s="281">
        <f t="shared" ca="1" si="6"/>
        <v>0</v>
      </c>
      <c r="O54" s="281" t="str">
        <f t="shared" ca="1" si="3"/>
        <v/>
      </c>
      <c r="P54" s="281">
        <f t="shared" ca="1" si="4"/>
        <v>0</v>
      </c>
      <c r="Q54" s="288">
        <f t="shared" ca="1" si="5"/>
        <v>0</v>
      </c>
    </row>
    <row r="55" spans="3:17" ht="22.5">
      <c r="C55" s="284" t="str">
        <f ca="1">IF(ROW()-2&gt;[1]Start.listina!$O$7,"",INDIRECT(ADDRESS(3+(ROW()-3)*2,$D$2,1,1,"Centrum")))</f>
        <v/>
      </c>
      <c r="D55" s="284" t="str">
        <f ca="1">IF(ROW()-2&gt;[1]Start.listina!$O$7,"",INDIRECT(ADDRESS(4+(ROW()-3)*2,$D$2,1,1,"Centrum")))</f>
        <v/>
      </c>
      <c r="E55" s="282" t="str">
        <f ca="1">IF(TYPE(VLOOKUP(C55,[1]Centrum!$A$3:$C$130,3,0))&gt;3," - ",VLOOKUP(C55,[1]Centrum!$A$3:$C$130,3,0))</f>
        <v xml:space="preserve"> - </v>
      </c>
      <c r="F55" s="282" t="str">
        <f ca="1">IF(TYPE(VLOOKUP(D55,[1]Centrum!$A$3:$C$130,3,0))&gt;3," - ",VLOOKUP(D55,[1]Centrum!$A$3:$C$130,3,0))</f>
        <v xml:space="preserve"> - </v>
      </c>
      <c r="G55" s="448" t="str">
        <f>IF(ROW()-2&gt;[1]Start.listina!$O$7,"",ROW()-2)</f>
        <v/>
      </c>
      <c r="H55" s="278"/>
      <c r="I55" s="280"/>
      <c r="K55" s="281" t="str">
        <f t="shared" ca="1" si="0"/>
        <v/>
      </c>
      <c r="L55" s="281" t="str">
        <f t="shared" ca="1" si="1"/>
        <v/>
      </c>
      <c r="M55" s="281">
        <f t="shared" ca="1" si="2"/>
        <v>0</v>
      </c>
      <c r="N55" s="281">
        <f t="shared" ca="1" si="6"/>
        <v>0</v>
      </c>
      <c r="O55" s="281" t="str">
        <f t="shared" ca="1" si="3"/>
        <v/>
      </c>
      <c r="P55" s="281">
        <f t="shared" ca="1" si="4"/>
        <v>0</v>
      </c>
      <c r="Q55" s="288">
        <f t="shared" ca="1" si="5"/>
        <v>0</v>
      </c>
    </row>
    <row r="56" spans="3:17" ht="22.5">
      <c r="C56" s="284" t="str">
        <f ca="1">IF(ROW()-2&gt;[1]Start.listina!$O$7,"",INDIRECT(ADDRESS(3+(ROW()-3)*2,$D$2,1,1,"Centrum")))</f>
        <v/>
      </c>
      <c r="D56" s="284" t="str">
        <f ca="1">IF(ROW()-2&gt;[1]Start.listina!$O$7,"",INDIRECT(ADDRESS(4+(ROW()-3)*2,$D$2,1,1,"Centrum")))</f>
        <v/>
      </c>
      <c r="E56" s="282" t="str">
        <f ca="1">IF(TYPE(VLOOKUP(C56,[1]Centrum!$A$3:$C$130,3,0))&gt;3," - ",VLOOKUP(C56,[1]Centrum!$A$3:$C$130,3,0))</f>
        <v xml:space="preserve"> - </v>
      </c>
      <c r="F56" s="282" t="str">
        <f ca="1">IF(TYPE(VLOOKUP(D56,[1]Centrum!$A$3:$C$130,3,0))&gt;3," - ",VLOOKUP(D56,[1]Centrum!$A$3:$C$130,3,0))</f>
        <v xml:space="preserve"> - </v>
      </c>
      <c r="G56" s="448" t="str">
        <f>IF(ROW()-2&gt;[1]Start.listina!$O$7,"",ROW()-2)</f>
        <v/>
      </c>
      <c r="H56" s="278"/>
      <c r="I56" s="280"/>
      <c r="K56" s="281" t="str">
        <f t="shared" ca="1" si="0"/>
        <v/>
      </c>
      <c r="L56" s="281" t="str">
        <f t="shared" ca="1" si="1"/>
        <v/>
      </c>
      <c r="M56" s="281">
        <f t="shared" ca="1" si="2"/>
        <v>0</v>
      </c>
      <c r="N56" s="281">
        <f t="shared" ca="1" si="6"/>
        <v>0</v>
      </c>
      <c r="O56" s="281" t="str">
        <f t="shared" ca="1" si="3"/>
        <v/>
      </c>
      <c r="P56" s="281">
        <f t="shared" ca="1" si="4"/>
        <v>0</v>
      </c>
      <c r="Q56" s="288">
        <f t="shared" ca="1" si="5"/>
        <v>0</v>
      </c>
    </row>
    <row r="57" spans="3:17" ht="22.5">
      <c r="C57" s="284" t="str">
        <f ca="1">IF(ROW()-2&gt;[1]Start.listina!$O$7,"",INDIRECT(ADDRESS(3+(ROW()-3)*2,$D$2,1,1,"Centrum")))</f>
        <v/>
      </c>
      <c r="D57" s="284" t="str">
        <f ca="1">IF(ROW()-2&gt;[1]Start.listina!$O$7,"",INDIRECT(ADDRESS(4+(ROW()-3)*2,$D$2,1,1,"Centrum")))</f>
        <v/>
      </c>
      <c r="E57" s="282" t="str">
        <f ca="1">IF(TYPE(VLOOKUP(C57,[1]Centrum!$A$3:$C$130,3,0))&gt;3," - ",VLOOKUP(C57,[1]Centrum!$A$3:$C$130,3,0))</f>
        <v xml:space="preserve"> - </v>
      </c>
      <c r="F57" s="282" t="str">
        <f ca="1">IF(TYPE(VLOOKUP(D57,[1]Centrum!$A$3:$C$130,3,0))&gt;3," - ",VLOOKUP(D57,[1]Centrum!$A$3:$C$130,3,0))</f>
        <v xml:space="preserve"> - </v>
      </c>
      <c r="G57" s="448" t="str">
        <f>IF(ROW()-2&gt;[1]Start.listina!$O$7,"",ROW()-2)</f>
        <v/>
      </c>
      <c r="H57" s="278"/>
      <c r="I57" s="280"/>
      <c r="K57" s="281" t="str">
        <f t="shared" ca="1" si="0"/>
        <v/>
      </c>
      <c r="L57" s="281" t="str">
        <f t="shared" ca="1" si="1"/>
        <v/>
      </c>
      <c r="M57" s="281">
        <f t="shared" ca="1" si="2"/>
        <v>0</v>
      </c>
      <c r="N57" s="281">
        <f t="shared" ca="1" si="6"/>
        <v>0</v>
      </c>
      <c r="O57" s="281" t="str">
        <f t="shared" ca="1" si="3"/>
        <v/>
      </c>
      <c r="P57" s="281">
        <f t="shared" ca="1" si="4"/>
        <v>0</v>
      </c>
      <c r="Q57" s="288">
        <f t="shared" ca="1" si="5"/>
        <v>0</v>
      </c>
    </row>
    <row r="58" spans="3:17" ht="22.5">
      <c r="C58" s="284" t="str">
        <f ca="1">IF(ROW()-2&gt;[1]Start.listina!$O$7,"",INDIRECT(ADDRESS(3+(ROW()-3)*2,$D$2,1,1,"Centrum")))</f>
        <v/>
      </c>
      <c r="D58" s="284" t="str">
        <f ca="1">IF(ROW()-2&gt;[1]Start.listina!$O$7,"",INDIRECT(ADDRESS(4+(ROW()-3)*2,$D$2,1,1,"Centrum")))</f>
        <v/>
      </c>
      <c r="E58" s="282" t="str">
        <f ca="1">IF(TYPE(VLOOKUP(C58,[1]Centrum!$A$3:$C$130,3,0))&gt;3," - ",VLOOKUP(C58,[1]Centrum!$A$3:$C$130,3,0))</f>
        <v xml:space="preserve"> - </v>
      </c>
      <c r="F58" s="282" t="str">
        <f ca="1">IF(TYPE(VLOOKUP(D58,[1]Centrum!$A$3:$C$130,3,0))&gt;3," - ",VLOOKUP(D58,[1]Centrum!$A$3:$C$130,3,0))</f>
        <v xml:space="preserve"> - </v>
      </c>
      <c r="G58" s="448" t="str">
        <f>IF(ROW()-2&gt;[1]Start.listina!$O$7,"",ROW()-2)</f>
        <v/>
      </c>
      <c r="H58" s="278"/>
      <c r="I58" s="280"/>
      <c r="K58" s="281" t="str">
        <f t="shared" ca="1" si="0"/>
        <v/>
      </c>
      <c r="L58" s="281" t="str">
        <f t="shared" ca="1" si="1"/>
        <v/>
      </c>
      <c r="M58" s="281">
        <f t="shared" ca="1" si="2"/>
        <v>0</v>
      </c>
      <c r="N58" s="281">
        <f t="shared" ca="1" si="6"/>
        <v>0</v>
      </c>
      <c r="O58" s="281" t="str">
        <f t="shared" ca="1" si="3"/>
        <v/>
      </c>
      <c r="P58" s="281">
        <f t="shared" ca="1" si="4"/>
        <v>0</v>
      </c>
      <c r="Q58" s="288">
        <f t="shared" ca="1" si="5"/>
        <v>0</v>
      </c>
    </row>
    <row r="59" spans="3:17" ht="22.5">
      <c r="C59" s="284" t="str">
        <f ca="1">IF(ROW()-2&gt;[1]Start.listina!$O$7,"",INDIRECT(ADDRESS(3+(ROW()-3)*2,$D$2,1,1,"Centrum")))</f>
        <v/>
      </c>
      <c r="D59" s="284" t="str">
        <f ca="1">IF(ROW()-2&gt;[1]Start.listina!$O$7,"",INDIRECT(ADDRESS(4+(ROW()-3)*2,$D$2,1,1,"Centrum")))</f>
        <v/>
      </c>
      <c r="E59" s="282" t="str">
        <f ca="1">IF(TYPE(VLOOKUP(C59,[1]Centrum!$A$3:$C$130,3,0))&gt;3," - ",VLOOKUP(C59,[1]Centrum!$A$3:$C$130,3,0))</f>
        <v xml:space="preserve"> - </v>
      </c>
      <c r="F59" s="282" t="str">
        <f ca="1">IF(TYPE(VLOOKUP(D59,[1]Centrum!$A$3:$C$130,3,0))&gt;3," - ",VLOOKUP(D59,[1]Centrum!$A$3:$C$130,3,0))</f>
        <v xml:space="preserve"> - </v>
      </c>
      <c r="G59" s="448" t="str">
        <f>IF(ROW()-2&gt;[1]Start.listina!$O$7,"",ROW()-2)</f>
        <v/>
      </c>
      <c r="H59" s="278"/>
      <c r="I59" s="280"/>
      <c r="K59" s="281" t="str">
        <f t="shared" ca="1" si="0"/>
        <v/>
      </c>
      <c r="L59" s="281" t="str">
        <f t="shared" ca="1" si="1"/>
        <v/>
      </c>
      <c r="M59" s="281">
        <f t="shared" ca="1" si="2"/>
        <v>0</v>
      </c>
      <c r="N59" s="281">
        <f t="shared" ca="1" si="6"/>
        <v>0</v>
      </c>
      <c r="O59" s="281" t="str">
        <f t="shared" ca="1" si="3"/>
        <v/>
      </c>
      <c r="P59" s="281">
        <f t="shared" ca="1" si="4"/>
        <v>0</v>
      </c>
      <c r="Q59" s="288">
        <f t="shared" ca="1" si="5"/>
        <v>0</v>
      </c>
    </row>
    <row r="60" spans="3:17" ht="22.5">
      <c r="C60" s="284" t="str">
        <f ca="1">IF(ROW()-2&gt;[1]Start.listina!$O$7,"",INDIRECT(ADDRESS(3+(ROW()-3)*2,$D$2,1,1,"Centrum")))</f>
        <v/>
      </c>
      <c r="D60" s="284" t="str">
        <f ca="1">IF(ROW()-2&gt;[1]Start.listina!$O$7,"",INDIRECT(ADDRESS(4+(ROW()-3)*2,$D$2,1,1,"Centrum")))</f>
        <v/>
      </c>
      <c r="E60" s="282" t="str">
        <f ca="1">IF(TYPE(VLOOKUP(C60,[1]Centrum!$A$3:$C$130,3,0))&gt;3," - ",VLOOKUP(C60,[1]Centrum!$A$3:$C$130,3,0))</f>
        <v xml:space="preserve"> - </v>
      </c>
      <c r="F60" s="282" t="str">
        <f ca="1">IF(TYPE(VLOOKUP(D60,[1]Centrum!$A$3:$C$130,3,0))&gt;3," - ",VLOOKUP(D60,[1]Centrum!$A$3:$C$130,3,0))</f>
        <v xml:space="preserve"> - </v>
      </c>
      <c r="G60" s="448" t="str">
        <f>IF(ROW()-2&gt;[1]Start.listina!$O$7,"",ROW()-2)</f>
        <v/>
      </c>
      <c r="H60" s="278"/>
      <c r="I60" s="280"/>
      <c r="K60" s="281" t="str">
        <f t="shared" ca="1" si="0"/>
        <v/>
      </c>
      <c r="L60" s="281" t="str">
        <f t="shared" ca="1" si="1"/>
        <v/>
      </c>
      <c r="M60" s="281">
        <f t="shared" ca="1" si="2"/>
        <v>0</v>
      </c>
      <c r="N60" s="281">
        <f t="shared" ca="1" si="6"/>
        <v>0</v>
      </c>
      <c r="O60" s="281" t="str">
        <f t="shared" ca="1" si="3"/>
        <v/>
      </c>
      <c r="P60" s="281">
        <f t="shared" ca="1" si="4"/>
        <v>0</v>
      </c>
      <c r="Q60" s="288">
        <f t="shared" ca="1" si="5"/>
        <v>0</v>
      </c>
    </row>
    <row r="61" spans="3:17" ht="22.5">
      <c r="C61" s="284" t="str">
        <f ca="1">IF(ROW()-2&gt;[1]Start.listina!$O$7,"",INDIRECT(ADDRESS(3+(ROW()-3)*2,$D$2,1,1,"Centrum")))</f>
        <v/>
      </c>
      <c r="D61" s="284" t="str">
        <f ca="1">IF(ROW()-2&gt;[1]Start.listina!$O$7,"",INDIRECT(ADDRESS(4+(ROW()-3)*2,$D$2,1,1,"Centrum")))</f>
        <v/>
      </c>
      <c r="E61" s="282" t="str">
        <f ca="1">IF(TYPE(VLOOKUP(C61,[1]Centrum!$A$3:$C$130,3,0))&gt;3," - ",VLOOKUP(C61,[1]Centrum!$A$3:$C$130,3,0))</f>
        <v xml:space="preserve"> - </v>
      </c>
      <c r="F61" s="282" t="str">
        <f ca="1">IF(TYPE(VLOOKUP(D61,[1]Centrum!$A$3:$C$130,3,0))&gt;3," - ",VLOOKUP(D61,[1]Centrum!$A$3:$C$130,3,0))</f>
        <v xml:space="preserve"> - </v>
      </c>
      <c r="G61" s="448" t="str">
        <f>IF(ROW()-2&gt;[1]Start.listina!$O$7,"",ROW()-2)</f>
        <v/>
      </c>
      <c r="H61" s="278"/>
      <c r="I61" s="280"/>
      <c r="K61" s="281" t="str">
        <f t="shared" ca="1" si="0"/>
        <v/>
      </c>
      <c r="L61" s="281" t="str">
        <f t="shared" ca="1" si="1"/>
        <v/>
      </c>
      <c r="M61" s="281">
        <f t="shared" ca="1" si="2"/>
        <v>0</v>
      </c>
      <c r="N61" s="281">
        <f t="shared" ca="1" si="6"/>
        <v>0</v>
      </c>
      <c r="O61" s="281" t="str">
        <f t="shared" ca="1" si="3"/>
        <v/>
      </c>
      <c r="P61" s="281">
        <f t="shared" ca="1" si="4"/>
        <v>0</v>
      </c>
      <c r="Q61" s="288">
        <f t="shared" ca="1" si="5"/>
        <v>0</v>
      </c>
    </row>
    <row r="62" spans="3:17" ht="22.5">
      <c r="C62" s="284" t="str">
        <f ca="1">IF(ROW()-2&gt;[1]Start.listina!$O$7,"",INDIRECT(ADDRESS(3+(ROW()-3)*2,$D$2,1,1,"Centrum")))</f>
        <v/>
      </c>
      <c r="D62" s="284" t="str">
        <f ca="1">IF(ROW()-2&gt;[1]Start.listina!$O$7,"",INDIRECT(ADDRESS(4+(ROW()-3)*2,$D$2,1,1,"Centrum")))</f>
        <v/>
      </c>
      <c r="E62" s="282" t="str">
        <f ca="1">IF(TYPE(VLOOKUP(C62,[1]Centrum!$A$3:$C$130,3,0))&gt;3," - ",VLOOKUP(C62,[1]Centrum!$A$3:$C$130,3,0))</f>
        <v xml:space="preserve"> - </v>
      </c>
      <c r="F62" s="282" t="str">
        <f ca="1">IF(TYPE(VLOOKUP(D62,[1]Centrum!$A$3:$C$130,3,0))&gt;3," - ",VLOOKUP(D62,[1]Centrum!$A$3:$C$130,3,0))</f>
        <v xml:space="preserve"> - </v>
      </c>
      <c r="G62" s="448" t="str">
        <f>IF(ROW()-2&gt;[1]Start.listina!$O$7,"",ROW()-2)</f>
        <v/>
      </c>
      <c r="H62" s="278"/>
      <c r="I62" s="280"/>
      <c r="K62" s="281" t="str">
        <f t="shared" ca="1" si="0"/>
        <v/>
      </c>
      <c r="L62" s="281" t="str">
        <f t="shared" ca="1" si="1"/>
        <v/>
      </c>
      <c r="M62" s="281">
        <f t="shared" ca="1" si="2"/>
        <v>0</v>
      </c>
      <c r="N62" s="281">
        <f t="shared" ca="1" si="6"/>
        <v>0</v>
      </c>
      <c r="O62" s="281" t="str">
        <f t="shared" ca="1" si="3"/>
        <v/>
      </c>
      <c r="P62" s="281">
        <f t="shared" ca="1" si="4"/>
        <v>0</v>
      </c>
      <c r="Q62" s="288">
        <f t="shared" ca="1" si="5"/>
        <v>0</v>
      </c>
    </row>
    <row r="63" spans="3:17" ht="22.5">
      <c r="C63" s="284" t="str">
        <f ca="1">IF(ROW()-2&gt;[1]Start.listina!$O$7,"",INDIRECT(ADDRESS(3+(ROW()-3)*2,$D$2,1,1,"Centrum")))</f>
        <v/>
      </c>
      <c r="D63" s="284" t="str">
        <f ca="1">IF(ROW()-2&gt;[1]Start.listina!$O$7,"",INDIRECT(ADDRESS(4+(ROW()-3)*2,$D$2,1,1,"Centrum")))</f>
        <v/>
      </c>
      <c r="E63" s="282" t="str">
        <f ca="1">IF(TYPE(VLOOKUP(C63,[1]Centrum!$A$3:$C$130,3,0))&gt;3," - ",VLOOKUP(C63,[1]Centrum!$A$3:$C$130,3,0))</f>
        <v xml:space="preserve"> - </v>
      </c>
      <c r="F63" s="282" t="str">
        <f ca="1">IF(TYPE(VLOOKUP(D63,[1]Centrum!$A$3:$C$130,3,0))&gt;3," - ",VLOOKUP(D63,[1]Centrum!$A$3:$C$130,3,0))</f>
        <v xml:space="preserve"> - </v>
      </c>
      <c r="G63" s="448" t="str">
        <f>IF(ROW()-2&gt;[1]Start.listina!$O$7,"",ROW()-2)</f>
        <v/>
      </c>
      <c r="H63" s="278"/>
      <c r="I63" s="280"/>
      <c r="K63" s="281" t="str">
        <f t="shared" ca="1" si="0"/>
        <v/>
      </c>
      <c r="L63" s="281" t="str">
        <f t="shared" ca="1" si="1"/>
        <v/>
      </c>
      <c r="M63" s="281">
        <f t="shared" ca="1" si="2"/>
        <v>0</v>
      </c>
      <c r="N63" s="281">
        <f t="shared" ca="1" si="6"/>
        <v>0</v>
      </c>
      <c r="O63" s="281" t="str">
        <f t="shared" ca="1" si="3"/>
        <v/>
      </c>
      <c r="P63" s="281">
        <f t="shared" ca="1" si="4"/>
        <v>0</v>
      </c>
      <c r="Q63" s="288">
        <f t="shared" ca="1" si="5"/>
        <v>0</v>
      </c>
    </row>
    <row r="64" spans="3:17" ht="22.5">
      <c r="C64" s="284" t="str">
        <f ca="1">IF(ROW()-2&gt;[1]Start.listina!$O$7,"",INDIRECT(ADDRESS(3+(ROW()-3)*2,$D$2,1,1,"Centrum")))</f>
        <v/>
      </c>
      <c r="D64" s="284" t="str">
        <f ca="1">IF(ROW()-2&gt;[1]Start.listina!$O$7,"",INDIRECT(ADDRESS(4+(ROW()-3)*2,$D$2,1,1,"Centrum")))</f>
        <v/>
      </c>
      <c r="E64" s="282" t="str">
        <f ca="1">IF(TYPE(VLOOKUP(C64,[1]Centrum!$A$3:$C$130,3,0))&gt;3," - ",VLOOKUP(C64,[1]Centrum!$A$3:$C$130,3,0))</f>
        <v xml:space="preserve"> - </v>
      </c>
      <c r="F64" s="282" t="str">
        <f ca="1">IF(TYPE(VLOOKUP(D64,[1]Centrum!$A$3:$C$130,3,0))&gt;3," - ",VLOOKUP(D64,[1]Centrum!$A$3:$C$130,3,0))</f>
        <v xml:space="preserve"> - </v>
      </c>
      <c r="G64" s="448" t="str">
        <f>IF(ROW()-2&gt;[1]Start.listina!$O$7,"",ROW()-2)</f>
        <v/>
      </c>
      <c r="H64" s="278"/>
      <c r="I64" s="280"/>
      <c r="K64" s="281" t="str">
        <f t="shared" ca="1" si="0"/>
        <v/>
      </c>
      <c r="L64" s="281" t="str">
        <f t="shared" ca="1" si="1"/>
        <v/>
      </c>
      <c r="M64" s="281">
        <f t="shared" ca="1" si="2"/>
        <v>0</v>
      </c>
      <c r="N64" s="281">
        <f t="shared" ca="1" si="6"/>
        <v>0</v>
      </c>
      <c r="O64" s="281" t="str">
        <f t="shared" ca="1" si="3"/>
        <v/>
      </c>
      <c r="P64" s="281">
        <f t="shared" ca="1" si="4"/>
        <v>0</v>
      </c>
      <c r="Q64" s="288">
        <f t="shared" ca="1" si="5"/>
        <v>0</v>
      </c>
    </row>
    <row r="65" spans="3:17" ht="22.5">
      <c r="C65" s="284" t="str">
        <f ca="1">IF(ROW()-2&gt;[1]Start.listina!$O$7,"",INDIRECT(ADDRESS(3+(ROW()-3)*2,$D$2,1,1,"Centrum")))</f>
        <v/>
      </c>
      <c r="D65" s="284" t="str">
        <f ca="1">IF(ROW()-2&gt;[1]Start.listina!$O$7,"",INDIRECT(ADDRESS(4+(ROW()-3)*2,$D$2,1,1,"Centrum")))</f>
        <v/>
      </c>
      <c r="E65" s="282" t="str">
        <f ca="1">IF(TYPE(VLOOKUP(C65,[1]Centrum!$A$3:$C$130,3,0))&gt;3," - ",VLOOKUP(C65,[1]Centrum!$A$3:$C$130,3,0))</f>
        <v xml:space="preserve"> - </v>
      </c>
      <c r="F65" s="282" t="str">
        <f ca="1">IF(TYPE(VLOOKUP(D65,[1]Centrum!$A$3:$C$130,3,0))&gt;3," - ",VLOOKUP(D65,[1]Centrum!$A$3:$C$130,3,0))</f>
        <v xml:space="preserve"> - </v>
      </c>
      <c r="G65" s="448" t="str">
        <f>IF(ROW()-2&gt;[1]Start.listina!$O$7,"",ROW()-2)</f>
        <v/>
      </c>
      <c r="H65" s="278"/>
      <c r="I65" s="280"/>
      <c r="K65" s="281" t="str">
        <f t="shared" ca="1" si="0"/>
        <v/>
      </c>
      <c r="L65" s="281" t="str">
        <f t="shared" ca="1" si="1"/>
        <v/>
      </c>
      <c r="M65" s="281">
        <f t="shared" ca="1" si="2"/>
        <v>0</v>
      </c>
      <c r="N65" s="281">
        <f t="shared" ca="1" si="6"/>
        <v>0</v>
      </c>
      <c r="O65" s="281" t="str">
        <f t="shared" ca="1" si="3"/>
        <v/>
      </c>
      <c r="P65" s="281">
        <f t="shared" ca="1" si="4"/>
        <v>0</v>
      </c>
      <c r="Q65" s="288">
        <f t="shared" ca="1" si="5"/>
        <v>0</v>
      </c>
    </row>
    <row r="66" spans="3:17" ht="22.5">
      <c r="C66" s="284" t="str">
        <f ca="1">IF(ROW()-2&gt;[1]Start.listina!$O$7,"",INDIRECT(ADDRESS(3+(ROW()-3)*2,$D$2,1,1,"Centrum")))</f>
        <v/>
      </c>
      <c r="D66" s="284" t="str">
        <f ca="1">IF(ROW()-2&gt;[1]Start.listina!$O$7,"",INDIRECT(ADDRESS(4+(ROW()-3)*2,$D$2,1,1,"Centrum")))</f>
        <v/>
      </c>
      <c r="E66" s="282" t="str">
        <f ca="1">IF(TYPE(VLOOKUP(C66,[1]Centrum!$A$3:$C$130,3,0))&gt;3," - ",VLOOKUP(C66,[1]Centrum!$A$3:$C$130,3,0))</f>
        <v xml:space="preserve"> - </v>
      </c>
      <c r="F66" s="282" t="str">
        <f ca="1">IF(TYPE(VLOOKUP(D66,[1]Centrum!$A$3:$C$130,3,0))&gt;3," - ",VLOOKUP(D66,[1]Centrum!$A$3:$C$130,3,0))</f>
        <v xml:space="preserve"> - </v>
      </c>
      <c r="G66" s="448" t="str">
        <f>IF(ROW()-2&gt;[1]Start.listina!$O$7,"",ROW()-2)</f>
        <v/>
      </c>
      <c r="H66" s="278"/>
      <c r="I66" s="280"/>
      <c r="K66" s="281" t="str">
        <f ca="1">IF(TRIM($F66)="-","",$D66)</f>
        <v/>
      </c>
      <c r="L66" s="281" t="str">
        <f ca="1">IF(TRIM($E66)="-","",$C66)</f>
        <v/>
      </c>
      <c r="M66" s="281">
        <f ca="1">IF(AND(TRIM($E66)&lt;&gt;"-",$H66&gt;$I66),1,0)</f>
        <v>0</v>
      </c>
      <c r="N66" s="281">
        <f t="shared" ca="1" si="6"/>
        <v>0</v>
      </c>
      <c r="O66" s="281" t="str">
        <f ca="1">IF(TRIM($F66)="-","",$D66)</f>
        <v/>
      </c>
      <c r="P66" s="281">
        <f ca="1">IF(AND(TRIM($F66)&lt;&gt;"-",$I66&gt;$H66),1,0)</f>
        <v>0</v>
      </c>
      <c r="Q66" s="288">
        <f ca="1">IF(TRIM($F66)="-",0,$I66-$H66)</f>
        <v>0</v>
      </c>
    </row>
  </sheetData>
  <mergeCells count="2">
    <mergeCell ref="H1:I1"/>
    <mergeCell ref="H2:I2"/>
  </mergeCells>
  <conditionalFormatting sqref="J1:J2">
    <cfRule type="cellIs" dxfId="175" priority="3" stopIfTrue="1" operator="greaterThan">
      <formula>0</formula>
    </cfRule>
  </conditionalFormatting>
  <conditionalFormatting sqref="E3:E66">
    <cfRule type="expression" dxfId="173" priority="2" stopIfTrue="1">
      <formula>IF($H3&gt;$I3,TRUE,FALSE)</formula>
    </cfRule>
  </conditionalFormatting>
  <conditionalFormatting sqref="F3:F66">
    <cfRule type="expression" dxfId="171" priority="1" stopIfTrue="1">
      <formula>IF($I3&gt;$H3,TRUE,FALSE)</formula>
    </cfRule>
  </conditionalFormatting>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dimension ref="A1:AI66"/>
  <sheetViews>
    <sheetView topLeftCell="E1" workbookViewId="0">
      <selection sqref="A1:XFD1048576"/>
    </sheetView>
  </sheetViews>
  <sheetFormatPr defaultColWidth="9" defaultRowHeight="12.75"/>
  <cols>
    <col min="1" max="1" width="2" hidden="1" customWidth="1"/>
    <col min="2" max="2" width="1.5703125" hidden="1" customWidth="1"/>
    <col min="3" max="3" width="4.42578125" hidden="1" customWidth="1"/>
    <col min="4" max="4" width="4" hidden="1" customWidth="1"/>
    <col min="5" max="6" width="41.5703125" customWidth="1"/>
    <col min="7" max="7" width="5.42578125" customWidth="1"/>
    <col min="8" max="9" width="6.42578125" customWidth="1"/>
    <col min="10" max="10" width="26.85546875" customWidth="1"/>
    <col min="11" max="17" width="9" hidden="1" customWidth="1"/>
  </cols>
  <sheetData>
    <row r="1" spans="3:35" ht="32.25" thickBot="1">
      <c r="E1" s="290" t="s">
        <v>239</v>
      </c>
      <c r="F1" s="283" t="str">
        <f>[1]Start.listina!$K$4</f>
        <v>Grand Prix Egrensis</v>
      </c>
      <c r="G1" s="1"/>
      <c r="H1" s="505" t="str">
        <f>[1]Start.listina!$K$3</f>
        <v>27.09.2020</v>
      </c>
      <c r="I1" s="506"/>
      <c r="J1" s="289" t="e">
        <f ca="1">INDIRECT(ADDRESS(1,$D$2+2,1,1,"Centrum"))</f>
        <v>#N/A</v>
      </c>
      <c r="K1" s="502"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c r="D2" s="246">
        <v>64</v>
      </c>
      <c r="E2" s="8" t="s">
        <v>205</v>
      </c>
      <c r="F2" s="8" t="s">
        <v>206</v>
      </c>
      <c r="G2" s="279" t="s">
        <v>368</v>
      </c>
      <c r="H2" s="507" t="s">
        <v>204</v>
      </c>
      <c r="I2" s="508"/>
      <c r="J2" s="289" t="e">
        <f ca="1">INDIRECT(ADDRESS(1,$D$2+2,1,1,"Centrum"))</f>
        <v>#N/A</v>
      </c>
      <c r="K2" s="285" t="s">
        <v>214</v>
      </c>
      <c r="L2" s="285" t="s">
        <v>213</v>
      </c>
      <c r="M2" s="285" t="s">
        <v>211</v>
      </c>
      <c r="N2" s="286" t="s">
        <v>210</v>
      </c>
      <c r="O2" s="285" t="s">
        <v>214</v>
      </c>
      <c r="P2" s="285" t="s">
        <v>211</v>
      </c>
      <c r="Q2" s="286" t="s">
        <v>210</v>
      </c>
    </row>
    <row r="3" spans="3:35" ht="22.5">
      <c r="C3" s="284">
        <f ca="1">IF(ROW()-2&gt;[1]Start.listina!$O$7,"",INDIRECT(ADDRESS(3+(ROW()-3)*2,$D$2,1,1,"Centrum")))</f>
        <v>6</v>
      </c>
      <c r="D3" s="284">
        <f ca="1">IF(ROW()-2&gt;[1]Start.listina!$O$7,"",INDIRECT(ADDRESS(4+(ROW()-3)*2,$D$2,1,1,"Centrum")))</f>
        <v>4</v>
      </c>
      <c r="E3" s="282" t="str">
        <f ca="1">IF(TYPE(VLOOKUP(C3,[1]Centrum!$A$3:$C$130,3,0))&gt;3," - ",VLOOKUP(C3,[1]Centrum!$A$3:$C$130,3,0))</f>
        <v>6 PLUK Jablonec - Lukáš Petr</v>
      </c>
      <c r="F3" s="282" t="str">
        <f ca="1">IF(TYPE(VLOOKUP(D3,[1]Centrum!$A$3:$C$130,3,0))&gt;3," - ",VLOOKUP(D3,[1]Centrum!$A$3:$C$130,3,0))</f>
        <v>4 VARAN - Valenz Lukáš</v>
      </c>
      <c r="G3" s="448">
        <f>IF(ROW()-2&gt;[1]Start.listina!$O$7,"",ROW()-2)</f>
        <v>1</v>
      </c>
      <c r="H3" s="278">
        <v>12</v>
      </c>
      <c r="I3" s="280">
        <v>9</v>
      </c>
      <c r="K3" s="281">
        <f t="shared" ref="K3:K65" ca="1" si="0">IF(TRIM($F3)="-","",$D3)</f>
        <v>4</v>
      </c>
      <c r="L3" s="281">
        <f t="shared" ref="L3:L65" ca="1" si="1">IF(TRIM($E3)="-","",$C3)</f>
        <v>6</v>
      </c>
      <c r="M3" s="281">
        <f t="shared" ref="M3:M65" ca="1" si="2">IF(AND(TRIM($E3)&lt;&gt;"-",$H3&gt;$I3),1,0)</f>
        <v>1</v>
      </c>
      <c r="N3" s="281">
        <f ca="1">IF(TRIM($E3)="-",0,$H3-$I3)</f>
        <v>3</v>
      </c>
      <c r="O3" s="281">
        <f t="shared" ref="O3:O65" ca="1" si="3">IF(TRIM($F3)="-","",$D3)</f>
        <v>4</v>
      </c>
      <c r="P3" s="281">
        <f t="shared" ref="P3:P65" ca="1" si="4">IF(AND(TRIM($F3)&lt;&gt;"-",$I3&gt;$H3),1,0)</f>
        <v>0</v>
      </c>
      <c r="Q3" s="287">
        <f t="shared" ref="Q3:Q65" ca="1" si="5">IF(TRIM($F3)="-",0,$I3-$H3)</f>
        <v>-3</v>
      </c>
    </row>
    <row r="4" spans="3:35" ht="22.5">
      <c r="C4" s="284">
        <f ca="1">IF(ROW()-2&gt;[1]Start.listina!$O$7,"",INDIRECT(ADDRESS(3+(ROW()-3)*2,$D$2,1,1,"Centrum")))</f>
        <v>5</v>
      </c>
      <c r="D4" s="284">
        <f ca="1">IF(ROW()-2&gt;[1]Start.listina!$O$7,"",INDIRECT(ADDRESS(4+(ROW()-3)*2,$D$2,1,1,"Centrum")))</f>
        <v>1</v>
      </c>
      <c r="E4" s="282" t="str">
        <f ca="1">IF(TYPE(VLOOKUP(C4,[1]Centrum!$A$3:$C$130,3,0))&gt;3," - ",VLOOKUP(C4,[1]Centrum!$A$3:$C$130,3,0))</f>
        <v>5 PC Kolová - Kauca Jindřich</v>
      </c>
      <c r="F4" s="282" t="str">
        <f ca="1">IF(TYPE(VLOOKUP(D4,[1]Centrum!$A$3:$C$130,3,0))&gt;3," - ",VLOOKUP(D4,[1]Centrum!$A$3:$C$130,3,0))</f>
        <v>1 Carreau Brno - Michálek Tomáš</v>
      </c>
      <c r="G4" s="448">
        <f>IF(ROW()-2&gt;[1]Start.listina!$O$7,"",ROW()-2)</f>
        <v>2</v>
      </c>
      <c r="H4" s="278">
        <v>7</v>
      </c>
      <c r="I4" s="280">
        <v>13</v>
      </c>
      <c r="K4" s="281">
        <f t="shared" ca="1" si="0"/>
        <v>1</v>
      </c>
      <c r="L4" s="281">
        <f t="shared" ca="1" si="1"/>
        <v>5</v>
      </c>
      <c r="M4" s="281">
        <f t="shared" ca="1" si="2"/>
        <v>0</v>
      </c>
      <c r="N4" s="281">
        <f t="shared" ref="N4:N66" ca="1" si="6">IF(TRIM($E4)="-",0,$H4-$I4)</f>
        <v>-6</v>
      </c>
      <c r="O4" s="281">
        <f t="shared" ca="1" si="3"/>
        <v>1</v>
      </c>
      <c r="P4" s="281">
        <f t="shared" ca="1" si="4"/>
        <v>1</v>
      </c>
      <c r="Q4" s="288">
        <f t="shared" ca="1" si="5"/>
        <v>6</v>
      </c>
    </row>
    <row r="5" spans="3:35" ht="22.5">
      <c r="C5" s="284">
        <f ca="1">IF(ROW()-2&gt;[1]Start.listina!$O$7,"",INDIRECT(ADDRESS(3+(ROW()-3)*2,$D$2,1,1,"Centrum")))</f>
        <v>23</v>
      </c>
      <c r="D5" s="284">
        <f ca="1">IF(ROW()-2&gt;[1]Start.listina!$O$7,"",INDIRECT(ADDRESS(4+(ROW()-3)*2,$D$2,1,1,"Centrum")))</f>
        <v>9</v>
      </c>
      <c r="E5" s="282" t="str">
        <f ca="1">IF(TYPE(VLOOKUP(C5,[1]Centrum!$A$3:$C$130,3,0))&gt;3," - ",VLOOKUP(C5,[1]Centrum!$A$3:$C$130,3,0))</f>
        <v>23 Bowle 09 Klatovy - Hůrka Jindřich</v>
      </c>
      <c r="F5" s="282" t="str">
        <f ca="1">IF(TYPE(VLOOKUP(D5,[1]Centrum!$A$3:$C$130,3,0))&gt;3," - ",VLOOKUP(D5,[1]Centrum!$A$3:$C$130,3,0))</f>
        <v>9 Club Rodamiento - Dlouhá Ivana</v>
      </c>
      <c r="G5" s="448">
        <f>IF(ROW()-2&gt;[1]Start.listina!$O$7,"",ROW()-2)</f>
        <v>3</v>
      </c>
      <c r="H5" s="278">
        <v>13</v>
      </c>
      <c r="I5" s="280">
        <v>3</v>
      </c>
      <c r="K5" s="281">
        <f t="shared" ca="1" si="0"/>
        <v>9</v>
      </c>
      <c r="L5" s="281">
        <f t="shared" ca="1" si="1"/>
        <v>23</v>
      </c>
      <c r="M5" s="281">
        <f t="shared" ca="1" si="2"/>
        <v>1</v>
      </c>
      <c r="N5" s="281">
        <f t="shared" ca="1" si="6"/>
        <v>10</v>
      </c>
      <c r="O5" s="281">
        <f t="shared" ca="1" si="3"/>
        <v>9</v>
      </c>
      <c r="P5" s="281">
        <f t="shared" ca="1" si="4"/>
        <v>0</v>
      </c>
      <c r="Q5" s="288">
        <f t="shared" ca="1" si="5"/>
        <v>-10</v>
      </c>
    </row>
    <row r="6" spans="3:35" ht="22.5">
      <c r="C6" s="284">
        <f ca="1">IF(ROW()-2&gt;[1]Start.listina!$O$7,"",INDIRECT(ADDRESS(3+(ROW()-3)*2,$D$2,1,1,"Centrum")))</f>
        <v>11</v>
      </c>
      <c r="D6" s="284">
        <f ca="1">IF(ROW()-2&gt;[1]Start.listina!$O$7,"",INDIRECT(ADDRESS(4+(ROW()-3)*2,$D$2,1,1,"Centrum")))</f>
        <v>29</v>
      </c>
      <c r="E6" s="282" t="str">
        <f ca="1">IF(TYPE(VLOOKUP(C6,[1]Centrum!$A$3:$C$130,3,0))&gt;3," - ",VLOOKUP(C6,[1]Centrum!$A$3:$C$130,3,0))</f>
        <v>11 Petank Club Praha - Froněk Jiří ml.</v>
      </c>
      <c r="F6" s="282" t="str">
        <f ca="1">IF(TYPE(VLOOKUP(D6,[1]Centrum!$A$3:$C$130,3,0))&gt;3," - ",VLOOKUP(D6,[1]Centrum!$A$3:$C$130,3,0))</f>
        <v>29 PPA POZORKA - Janík Miroslav</v>
      </c>
      <c r="G6" s="448">
        <f>IF(ROW()-2&gt;[1]Start.listina!$O$7,"",ROW()-2)</f>
        <v>4</v>
      </c>
      <c r="H6" s="278">
        <v>13</v>
      </c>
      <c r="I6" s="280">
        <v>5</v>
      </c>
      <c r="K6" s="281">
        <f t="shared" ca="1" si="0"/>
        <v>29</v>
      </c>
      <c r="L6" s="281">
        <f t="shared" ca="1" si="1"/>
        <v>11</v>
      </c>
      <c r="M6" s="281">
        <f t="shared" ca="1" si="2"/>
        <v>1</v>
      </c>
      <c r="N6" s="281">
        <f t="shared" ca="1" si="6"/>
        <v>8</v>
      </c>
      <c r="O6" s="281">
        <f t="shared" ca="1" si="3"/>
        <v>29</v>
      </c>
      <c r="P6" s="281">
        <f t="shared" ca="1" si="4"/>
        <v>0</v>
      </c>
      <c r="Q6" s="288">
        <f t="shared" ca="1" si="5"/>
        <v>-8</v>
      </c>
    </row>
    <row r="7" spans="3:35" ht="22.5">
      <c r="C7" s="284">
        <f ca="1">IF(ROW()-2&gt;[1]Start.listina!$O$7,"",INDIRECT(ADDRESS(3+(ROW()-3)*2,$D$2,1,1,"Centrum")))</f>
        <v>14</v>
      </c>
      <c r="D7" s="284">
        <f ca="1">IF(ROW()-2&gt;[1]Start.listina!$O$7,"",INDIRECT(ADDRESS(4+(ROW()-3)*2,$D$2,1,1,"Centrum")))</f>
        <v>30</v>
      </c>
      <c r="E7" s="282" t="str">
        <f ca="1">IF(TYPE(VLOOKUP(C7,[1]Centrum!$A$3:$C$130,3,0))&gt;3," - ",VLOOKUP(C7,[1]Centrum!$A$3:$C$130,3,0))</f>
        <v>14 SKP Kulová osma - Krejčín Leoš</v>
      </c>
      <c r="F7" s="282" t="str">
        <f ca="1">IF(TYPE(VLOOKUP(D7,[1]Centrum!$A$3:$C$130,3,0))&gt;3," - ",VLOOKUP(D7,[1]Centrum!$A$3:$C$130,3,0))</f>
        <v>30 1. KPK Vrchlabí - Brázda Vladimír</v>
      </c>
      <c r="G7" s="448">
        <f>IF(ROW()-2&gt;[1]Start.listina!$O$7,"",ROW()-2)</f>
        <v>5</v>
      </c>
      <c r="H7" s="278">
        <v>7</v>
      </c>
      <c r="I7" s="280">
        <v>9</v>
      </c>
      <c r="K7" s="281">
        <f t="shared" ca="1" si="0"/>
        <v>30</v>
      </c>
      <c r="L7" s="281">
        <f t="shared" ca="1" si="1"/>
        <v>14</v>
      </c>
      <c r="M7" s="281">
        <f t="shared" ca="1" si="2"/>
        <v>0</v>
      </c>
      <c r="N7" s="281">
        <f t="shared" ca="1" si="6"/>
        <v>-2</v>
      </c>
      <c r="O7" s="281">
        <f t="shared" ca="1" si="3"/>
        <v>30</v>
      </c>
      <c r="P7" s="281">
        <f t="shared" ca="1" si="4"/>
        <v>1</v>
      </c>
      <c r="Q7" s="288">
        <f t="shared" ca="1" si="5"/>
        <v>2</v>
      </c>
    </row>
    <row r="8" spans="3:35" ht="22.5">
      <c r="C8" s="284">
        <f ca="1">IF(ROW()-2&gt;[1]Start.listina!$O$7,"",INDIRECT(ADDRESS(3+(ROW()-3)*2,$D$2,1,1,"Centrum")))</f>
        <v>16</v>
      </c>
      <c r="D8" s="284">
        <f ca="1">IF(ROW()-2&gt;[1]Start.listina!$O$7,"",INDIRECT(ADDRESS(4+(ROW()-3)*2,$D$2,1,1,"Centrum")))</f>
        <v>34</v>
      </c>
      <c r="E8" s="282" t="str">
        <f ca="1">IF(TYPE(VLOOKUP(C8,[1]Centrum!$A$3:$C$130,3,0))&gt;3," - ",VLOOKUP(C8,[1]Centrum!$A$3:$C$130,3,0))</f>
        <v>16 Sokol Kostomlaty - Vlach Jaromír</v>
      </c>
      <c r="F8" s="282" t="str">
        <f ca="1">IF(TYPE(VLOOKUP(D8,[1]Centrum!$A$3:$C$130,3,0))&gt;3," - ",VLOOKUP(D8,[1]Centrum!$A$3:$C$130,3,0))</f>
        <v>34 JAPKO - Stejskal Václav</v>
      </c>
      <c r="G8" s="448">
        <f>IF(ROW()-2&gt;[1]Start.listina!$O$7,"",ROW()-2)</f>
        <v>6</v>
      </c>
      <c r="H8" s="278">
        <v>6</v>
      </c>
      <c r="I8" s="280">
        <v>9</v>
      </c>
      <c r="K8" s="281">
        <f t="shared" ca="1" si="0"/>
        <v>34</v>
      </c>
      <c r="L8" s="281">
        <f t="shared" ca="1" si="1"/>
        <v>16</v>
      </c>
      <c r="M8" s="281">
        <f t="shared" ca="1" si="2"/>
        <v>0</v>
      </c>
      <c r="N8" s="281">
        <f t="shared" ca="1" si="6"/>
        <v>-3</v>
      </c>
      <c r="O8" s="281">
        <f t="shared" ca="1" si="3"/>
        <v>34</v>
      </c>
      <c r="P8" s="281">
        <f t="shared" ca="1" si="4"/>
        <v>1</v>
      </c>
      <c r="Q8" s="288">
        <f t="shared" ca="1" si="5"/>
        <v>3</v>
      </c>
    </row>
    <row r="9" spans="3:35" ht="22.5">
      <c r="C9" s="284">
        <f ca="1">IF(ROW()-2&gt;[1]Start.listina!$O$7,"",INDIRECT(ADDRESS(3+(ROW()-3)*2,$D$2,1,1,"Centrum")))</f>
        <v>31</v>
      </c>
      <c r="D9" s="284">
        <f ca="1">IF(ROW()-2&gt;[1]Start.listina!$O$7,"",INDIRECT(ADDRESS(4+(ROW()-3)*2,$D$2,1,1,"Centrum")))</f>
        <v>38</v>
      </c>
      <c r="E9" s="282" t="str">
        <f ca="1">IF(TYPE(VLOOKUP(C9,[1]Centrum!$A$3:$C$130,3,0))&gt;3," - ",VLOOKUP(C9,[1]Centrum!$A$3:$C$130,3,0))</f>
        <v>31 PC Egrensis - Říha Filip</v>
      </c>
      <c r="F9" s="282" t="str">
        <f ca="1">IF(TYPE(VLOOKUP(D9,[1]Centrum!$A$3:$C$130,3,0))&gt;3," - ",VLOOKUP(D9,[1]Centrum!$A$3:$C$130,3,0))</f>
        <v>38 PK Osika Plzeň - Mráz Václav</v>
      </c>
      <c r="G9" s="448">
        <f>IF(ROW()-2&gt;[1]Start.listina!$O$7,"",ROW()-2)</f>
        <v>7</v>
      </c>
      <c r="H9" s="278">
        <v>4</v>
      </c>
      <c r="I9" s="280">
        <v>13</v>
      </c>
      <c r="K9" s="281">
        <f t="shared" ca="1" si="0"/>
        <v>38</v>
      </c>
      <c r="L9" s="281">
        <f t="shared" ca="1" si="1"/>
        <v>31</v>
      </c>
      <c r="M9" s="281">
        <f t="shared" ca="1" si="2"/>
        <v>0</v>
      </c>
      <c r="N9" s="281">
        <f t="shared" ca="1" si="6"/>
        <v>-9</v>
      </c>
      <c r="O9" s="281">
        <f t="shared" ca="1" si="3"/>
        <v>38</v>
      </c>
      <c r="P9" s="281">
        <f t="shared" ca="1" si="4"/>
        <v>1</v>
      </c>
      <c r="Q9" s="288">
        <f t="shared" ca="1" si="5"/>
        <v>9</v>
      </c>
    </row>
    <row r="10" spans="3:35" ht="22.5">
      <c r="C10" s="284">
        <f ca="1">IF(ROW()-2&gt;[1]Start.listina!$O$7,"",INDIRECT(ADDRESS(3+(ROW()-3)*2,$D$2,1,1,"Centrum")))</f>
        <v>12</v>
      </c>
      <c r="D10" s="284">
        <f ca="1">IF(ROW()-2&gt;[1]Start.listina!$O$7,"",INDIRECT(ADDRESS(4+(ROW()-3)*2,$D$2,1,1,"Centrum")))</f>
        <v>20</v>
      </c>
      <c r="E10" s="282" t="str">
        <f ca="1">IF(TYPE(VLOOKUP(C10,[1]Centrum!$A$3:$C$130,3,0))&gt;3," - ",VLOOKUP(C10,[1]Centrum!$A$3:$C$130,3,0))</f>
        <v>12 UBU Únětice - Tomášková Dana</v>
      </c>
      <c r="F10" s="282" t="str">
        <f ca="1">IF(TYPE(VLOOKUP(D10,[1]Centrum!$A$3:$C$130,3,0))&gt;3," - ",VLOOKUP(D10,[1]Centrum!$A$3:$C$130,3,0))</f>
        <v>20 VARAN - Valenzová Helena</v>
      </c>
      <c r="G10" s="448">
        <f>IF(ROW()-2&gt;[1]Start.listina!$O$7,"",ROW()-2)</f>
        <v>8</v>
      </c>
      <c r="H10" s="278">
        <v>0</v>
      </c>
      <c r="I10" s="280">
        <v>13</v>
      </c>
      <c r="K10" s="281">
        <f t="shared" ca="1" si="0"/>
        <v>20</v>
      </c>
      <c r="L10" s="281">
        <f t="shared" ca="1" si="1"/>
        <v>12</v>
      </c>
      <c r="M10" s="281">
        <f t="shared" ca="1" si="2"/>
        <v>0</v>
      </c>
      <c r="N10" s="281">
        <f t="shared" ca="1" si="6"/>
        <v>-13</v>
      </c>
      <c r="O10" s="281">
        <f t="shared" ca="1" si="3"/>
        <v>20</v>
      </c>
      <c r="P10" s="281">
        <f t="shared" ca="1" si="4"/>
        <v>1</v>
      </c>
      <c r="Q10" s="288">
        <f t="shared" ca="1" si="5"/>
        <v>13</v>
      </c>
    </row>
    <row r="11" spans="3:35" ht="22.5">
      <c r="C11" s="284">
        <f ca="1">IF(ROW()-2&gt;[1]Start.listina!$O$7,"",INDIRECT(ADDRESS(3+(ROW()-3)*2,$D$2,1,1,"Centrum")))</f>
        <v>28</v>
      </c>
      <c r="D11" s="284">
        <f ca="1">IF(ROW()-2&gt;[1]Start.listina!$O$7,"",INDIRECT(ADDRESS(4+(ROW()-3)*2,$D$2,1,1,"Centrum")))</f>
        <v>8</v>
      </c>
      <c r="E11" s="282" t="str">
        <f ca="1">IF(TYPE(VLOOKUP(C11,[1]Centrum!$A$3:$C$130,3,0))&gt;3," - ",VLOOKUP(C11,[1]Centrum!$A$3:$C$130,3,0))</f>
        <v>28 PC Egrensis - Syrovátka Zbyněk</v>
      </c>
      <c r="F11" s="282" t="str">
        <f ca="1">IF(TYPE(VLOOKUP(D11,[1]Centrum!$A$3:$C$130,3,0))&gt;3," - ",VLOOKUP(D11,[1]Centrum!$A$3:$C$130,3,0))</f>
        <v>8 SK Sahara Vědomice - Demčíková Jiřina</v>
      </c>
      <c r="G11" s="448">
        <f>IF(ROW()-2&gt;[1]Start.listina!$O$7,"",ROW()-2)</f>
        <v>9</v>
      </c>
      <c r="H11" s="278">
        <v>4</v>
      </c>
      <c r="I11" s="280">
        <v>13</v>
      </c>
      <c r="K11" s="281">
        <f t="shared" ca="1" si="0"/>
        <v>8</v>
      </c>
      <c r="L11" s="281">
        <f t="shared" ca="1" si="1"/>
        <v>28</v>
      </c>
      <c r="M11" s="281">
        <f t="shared" ca="1" si="2"/>
        <v>0</v>
      </c>
      <c r="N11" s="281">
        <f t="shared" ca="1" si="6"/>
        <v>-9</v>
      </c>
      <c r="O11" s="281">
        <f t="shared" ca="1" si="3"/>
        <v>8</v>
      </c>
      <c r="P11" s="281">
        <f t="shared" ca="1" si="4"/>
        <v>1</v>
      </c>
      <c r="Q11" s="288">
        <f t="shared" ca="1" si="5"/>
        <v>9</v>
      </c>
    </row>
    <row r="12" spans="3:35" ht="22.5">
      <c r="C12" s="284">
        <f ca="1">IF(ROW()-2&gt;[1]Start.listina!$O$7,"",INDIRECT(ADDRESS(3+(ROW()-3)*2,$D$2,1,1,"Centrum")))</f>
        <v>39</v>
      </c>
      <c r="D12" s="284">
        <f ca="1">IF(ROW()-2&gt;[1]Start.listina!$O$7,"",INDIRECT(ADDRESS(4+(ROW()-3)*2,$D$2,1,1,"Centrum")))</f>
        <v>3</v>
      </c>
      <c r="E12" s="282" t="str">
        <f ca="1">IF(TYPE(VLOOKUP(C12,[1]Centrum!$A$3:$C$130,3,0))&gt;3," - ",VLOOKUP(C12,[1]Centrum!$A$3:$C$130,3,0))</f>
        <v>39 PC Mimo Done - Zikmunda Matěj</v>
      </c>
      <c r="F12" s="282" t="str">
        <f ca="1">IF(TYPE(VLOOKUP(D12,[1]Centrum!$A$3:$C$130,3,0))&gt;3," - ",VLOOKUP(D12,[1]Centrum!$A$3:$C$130,3,0))</f>
        <v>3 Carreau Brno - Michálek Ivo</v>
      </c>
      <c r="G12" s="448">
        <f>IF(ROW()-2&gt;[1]Start.listina!$O$7,"",ROW()-2)</f>
        <v>10</v>
      </c>
      <c r="H12" s="278">
        <v>7</v>
      </c>
      <c r="I12" s="280">
        <v>13</v>
      </c>
      <c r="K12" s="281">
        <f t="shared" ca="1" si="0"/>
        <v>3</v>
      </c>
      <c r="L12" s="281">
        <f t="shared" ca="1" si="1"/>
        <v>39</v>
      </c>
      <c r="M12" s="281">
        <f t="shared" ca="1" si="2"/>
        <v>0</v>
      </c>
      <c r="N12" s="281">
        <f t="shared" ca="1" si="6"/>
        <v>-6</v>
      </c>
      <c r="O12" s="281">
        <f t="shared" ca="1" si="3"/>
        <v>3</v>
      </c>
      <c r="P12" s="281">
        <f t="shared" ca="1" si="4"/>
        <v>1</v>
      </c>
      <c r="Q12" s="288">
        <f t="shared" ca="1" si="5"/>
        <v>6</v>
      </c>
    </row>
    <row r="13" spans="3:35" ht="22.5">
      <c r="C13" s="284">
        <f ca="1">IF(ROW()-2&gt;[1]Start.listina!$O$7,"",INDIRECT(ADDRESS(3+(ROW()-3)*2,$D$2,1,1,"Centrum")))</f>
        <v>35</v>
      </c>
      <c r="D13" s="284">
        <f ca="1">IF(ROW()-2&gt;[1]Start.listina!$O$7,"",INDIRECT(ADDRESS(4+(ROW()-3)*2,$D$2,1,1,"Centrum")))</f>
        <v>10</v>
      </c>
      <c r="E13" s="282" t="str">
        <f ca="1">IF(TYPE(VLOOKUP(C13,[1]Centrum!$A$3:$C$130,3,0))&gt;3," - ",VLOOKUP(C13,[1]Centrum!$A$3:$C$130,3,0))</f>
        <v>35 PC Egrensis - Hošek Vladislav</v>
      </c>
      <c r="F13" s="282" t="str">
        <f ca="1">IF(TYPE(VLOOKUP(D13,[1]Centrum!$A$3:$C$130,3,0))&gt;3," - ",VLOOKUP(D13,[1]Centrum!$A$3:$C$130,3,0))</f>
        <v>10 SK Pétanque Řepy - Pastorek Jaroslav</v>
      </c>
      <c r="G13" s="448">
        <f>IF(ROW()-2&gt;[1]Start.listina!$O$7,"",ROW()-2)</f>
        <v>11</v>
      </c>
      <c r="H13" s="278">
        <v>13</v>
      </c>
      <c r="I13" s="280">
        <v>10</v>
      </c>
      <c r="K13" s="281">
        <f t="shared" ca="1" si="0"/>
        <v>10</v>
      </c>
      <c r="L13" s="281">
        <f t="shared" ca="1" si="1"/>
        <v>35</v>
      </c>
      <c r="M13" s="281">
        <f t="shared" ca="1" si="2"/>
        <v>1</v>
      </c>
      <c r="N13" s="281">
        <f t="shared" ca="1" si="6"/>
        <v>3</v>
      </c>
      <c r="O13" s="281">
        <f t="shared" ca="1" si="3"/>
        <v>10</v>
      </c>
      <c r="P13" s="281">
        <f t="shared" ca="1" si="4"/>
        <v>0</v>
      </c>
      <c r="Q13" s="288">
        <f t="shared" ca="1" si="5"/>
        <v>-3</v>
      </c>
    </row>
    <row r="14" spans="3:35" ht="22.5">
      <c r="C14" s="284">
        <f ca="1">IF(ROW()-2&gt;[1]Start.listina!$O$7,"",INDIRECT(ADDRESS(3+(ROW()-3)*2,$D$2,1,1,"Centrum")))</f>
        <v>2</v>
      </c>
      <c r="D14" s="284">
        <f ca="1">IF(ROW()-2&gt;[1]Start.listina!$O$7,"",INDIRECT(ADDRESS(4+(ROW()-3)*2,$D$2,1,1,"Centrum")))</f>
        <v>37</v>
      </c>
      <c r="E14" s="282" t="str">
        <f ca="1">IF(TYPE(VLOOKUP(C14,[1]Centrum!$A$3:$C$130,3,0))&gt;3," - ",VLOOKUP(C14,[1]Centrum!$A$3:$C$130,3,0))</f>
        <v>2 PC Sokol Lipník - Vavrovič Petr ml.</v>
      </c>
      <c r="F14" s="282" t="str">
        <f ca="1">IF(TYPE(VLOOKUP(D14,[1]Centrum!$A$3:$C$130,3,0))&gt;3," - ",VLOOKUP(D14,[1]Centrum!$A$3:$C$130,3,0))</f>
        <v>37 SK Pétanque Řepy - Christov Christo</v>
      </c>
      <c r="G14" s="448">
        <f>IF(ROW()-2&gt;[1]Start.listina!$O$7,"",ROW()-2)</f>
        <v>12</v>
      </c>
      <c r="H14" s="278">
        <v>13</v>
      </c>
      <c r="I14" s="280">
        <v>2</v>
      </c>
      <c r="K14" s="281">
        <f t="shared" ca="1" si="0"/>
        <v>37</v>
      </c>
      <c r="L14" s="281">
        <f t="shared" ca="1" si="1"/>
        <v>2</v>
      </c>
      <c r="M14" s="281">
        <f t="shared" ca="1" si="2"/>
        <v>1</v>
      </c>
      <c r="N14" s="281">
        <f t="shared" ca="1" si="6"/>
        <v>11</v>
      </c>
      <c r="O14" s="281">
        <f t="shared" ca="1" si="3"/>
        <v>37</v>
      </c>
      <c r="P14" s="281">
        <f t="shared" ca="1" si="4"/>
        <v>0</v>
      </c>
      <c r="Q14" s="288">
        <f t="shared" ca="1" si="5"/>
        <v>-11</v>
      </c>
    </row>
    <row r="15" spans="3:35" ht="22.5">
      <c r="C15" s="284">
        <f ca="1">IF(ROW()-2&gt;[1]Start.listina!$O$7,"",INDIRECT(ADDRESS(3+(ROW()-3)*2,$D$2,1,1,"Centrum")))</f>
        <v>21</v>
      </c>
      <c r="D15" s="284">
        <f ca="1">IF(ROW()-2&gt;[1]Start.listina!$O$7,"",INDIRECT(ADDRESS(4+(ROW()-3)*2,$D$2,1,1,"Centrum")))</f>
        <v>7</v>
      </c>
      <c r="E15" s="282" t="str">
        <f ca="1">IF(TYPE(VLOOKUP(C15,[1]Centrum!$A$3:$C$130,3,0))&gt;3," - ",VLOOKUP(C15,[1]Centrum!$A$3:$C$130,3,0))</f>
        <v>21 PK Osika Plzeň - Jirkovský Tomáš</v>
      </c>
      <c r="F15" s="282" t="str">
        <f ca="1">IF(TYPE(VLOOKUP(D15,[1]Centrum!$A$3:$C$130,3,0))&gt;3," - ",VLOOKUP(D15,[1]Centrum!$A$3:$C$130,3,0))</f>
        <v>7 PLUK Jablonec - Lukášová Jana</v>
      </c>
      <c r="G15" s="448">
        <f>IF(ROW()-2&gt;[1]Start.listina!$O$7,"",ROW()-2)</f>
        <v>13</v>
      </c>
      <c r="H15" s="278">
        <v>13</v>
      </c>
      <c r="I15" s="280">
        <v>7</v>
      </c>
      <c r="K15" s="281">
        <f t="shared" ca="1" si="0"/>
        <v>7</v>
      </c>
      <c r="L15" s="281">
        <f t="shared" ca="1" si="1"/>
        <v>21</v>
      </c>
      <c r="M15" s="281">
        <f t="shared" ca="1" si="2"/>
        <v>1</v>
      </c>
      <c r="N15" s="281">
        <f t="shared" ca="1" si="6"/>
        <v>6</v>
      </c>
      <c r="O15" s="281">
        <f t="shared" ca="1" si="3"/>
        <v>7</v>
      </c>
      <c r="P15" s="281">
        <f t="shared" ca="1" si="4"/>
        <v>0</v>
      </c>
      <c r="Q15" s="288">
        <f t="shared" ca="1" si="5"/>
        <v>-6</v>
      </c>
    </row>
    <row r="16" spans="3:35" ht="22.5">
      <c r="C16" s="284">
        <f ca="1">IF(ROW()-2&gt;[1]Start.listina!$O$7,"",INDIRECT(ADDRESS(3+(ROW()-3)*2,$D$2,1,1,"Centrum")))</f>
        <v>17</v>
      </c>
      <c r="D16" s="284">
        <f ca="1">IF(ROW()-2&gt;[1]Start.listina!$O$7,"",INDIRECT(ADDRESS(4+(ROW()-3)*2,$D$2,1,1,"Centrum")))</f>
        <v>27</v>
      </c>
      <c r="E16" s="282" t="str">
        <f ca="1">IF(TYPE(VLOOKUP(C16,[1]Centrum!$A$3:$C$130,3,0))&gt;3," - ",VLOOKUP(C16,[1]Centrum!$A$3:$C$130,3,0))</f>
        <v>17 SK Pétanque Řepy - Hladík Jaroslav</v>
      </c>
      <c r="F16" s="282" t="str">
        <f ca="1">IF(TYPE(VLOOKUP(D16,[1]Centrum!$A$3:$C$130,3,0))&gt;3," - ",VLOOKUP(D16,[1]Centrum!$A$3:$C$130,3,0))</f>
        <v>27 PC Mimo Done - Mikloš David</v>
      </c>
      <c r="G16" s="448">
        <f>IF(ROW()-2&gt;[1]Start.listina!$O$7,"",ROW()-2)</f>
        <v>14</v>
      </c>
      <c r="H16" s="278">
        <v>13</v>
      </c>
      <c r="I16" s="280">
        <v>3</v>
      </c>
      <c r="K16" s="281">
        <f t="shared" ca="1" si="0"/>
        <v>27</v>
      </c>
      <c r="L16" s="281">
        <f t="shared" ca="1" si="1"/>
        <v>17</v>
      </c>
      <c r="M16" s="281">
        <f t="shared" ca="1" si="2"/>
        <v>1</v>
      </c>
      <c r="N16" s="281">
        <f t="shared" ca="1" si="6"/>
        <v>10</v>
      </c>
      <c r="O16" s="281">
        <f t="shared" ca="1" si="3"/>
        <v>27</v>
      </c>
      <c r="P16" s="281">
        <f t="shared" ca="1" si="4"/>
        <v>0</v>
      </c>
      <c r="Q16" s="288">
        <f t="shared" ca="1" si="5"/>
        <v>-10</v>
      </c>
    </row>
    <row r="17" spans="3:17" ht="22.5">
      <c r="C17" s="284">
        <f ca="1">IF(ROW()-2&gt;[1]Start.listina!$O$7,"",INDIRECT(ADDRESS(3+(ROW()-3)*2,$D$2,1,1,"Centrum")))</f>
        <v>26</v>
      </c>
      <c r="D17" s="284">
        <f ca="1">IF(ROW()-2&gt;[1]Start.listina!$O$7,"",INDIRECT(ADDRESS(4+(ROW()-3)*2,$D$2,1,1,"Centrum")))</f>
        <v>46</v>
      </c>
      <c r="E17" s="282" t="str">
        <f ca="1">IF(TYPE(VLOOKUP(C17,[1]Centrum!$A$3:$C$130,3,0))&gt;3," - ",VLOOKUP(C17,[1]Centrum!$A$3:$C$130,3,0))</f>
        <v>26 PPA POZORKA - Michovský Jiří</v>
      </c>
      <c r="F17" s="282" t="str">
        <f ca="1">IF(TYPE(VLOOKUP(D17,[1]Centrum!$A$3:$C$130,3,0))&gt;3," - ",VLOOKUP(D17,[1]Centrum!$A$3:$C$130,3,0))</f>
        <v>46 CP VARY - Zoubek Jindřich</v>
      </c>
      <c r="G17" s="448">
        <f>IF(ROW()-2&gt;[1]Start.listina!$O$7,"",ROW()-2)</f>
        <v>15</v>
      </c>
      <c r="H17" s="278">
        <v>13</v>
      </c>
      <c r="I17" s="280">
        <v>5</v>
      </c>
      <c r="K17" s="281">
        <f t="shared" ca="1" si="0"/>
        <v>46</v>
      </c>
      <c r="L17" s="281">
        <f t="shared" ca="1" si="1"/>
        <v>26</v>
      </c>
      <c r="M17" s="281">
        <f t="shared" ca="1" si="2"/>
        <v>1</v>
      </c>
      <c r="N17" s="281">
        <f t="shared" ca="1" si="6"/>
        <v>8</v>
      </c>
      <c r="O17" s="281">
        <f t="shared" ca="1" si="3"/>
        <v>46</v>
      </c>
      <c r="P17" s="281">
        <f t="shared" ca="1" si="4"/>
        <v>0</v>
      </c>
      <c r="Q17" s="288">
        <f t="shared" ca="1" si="5"/>
        <v>-8</v>
      </c>
    </row>
    <row r="18" spans="3:17" ht="22.5">
      <c r="C18" s="284">
        <f ca="1">IF(ROW()-2&gt;[1]Start.listina!$O$7,"",INDIRECT(ADDRESS(3+(ROW()-3)*2,$D$2,1,1,"Centrum")))</f>
        <v>18</v>
      </c>
      <c r="D18" s="284">
        <f ca="1">IF(ROW()-2&gt;[1]Start.listina!$O$7,"",INDIRECT(ADDRESS(4+(ROW()-3)*2,$D$2,1,1,"Centrum")))</f>
        <v>22</v>
      </c>
      <c r="E18" s="282" t="str">
        <f ca="1">IF(TYPE(VLOOKUP(C18,[1]Centrum!$A$3:$C$130,3,0))&gt;3," - ",VLOOKUP(C18,[1]Centrum!$A$3:$C$130,3,0))</f>
        <v>18 UBU Únětice - Bayer Milan</v>
      </c>
      <c r="F18" s="282" t="str">
        <f ca="1">IF(TYPE(VLOOKUP(D18,[1]Centrum!$A$3:$C$130,3,0))&gt;3," - ",VLOOKUP(D18,[1]Centrum!$A$3:$C$130,3,0))</f>
        <v>22 Petank Club Praha - Kašparová Barbora</v>
      </c>
      <c r="G18" s="448">
        <f>IF(ROW()-2&gt;[1]Start.listina!$O$7,"",ROW()-2)</f>
        <v>16</v>
      </c>
      <c r="H18" s="278">
        <v>11</v>
      </c>
      <c r="I18" s="280">
        <v>10</v>
      </c>
      <c r="K18" s="281">
        <f t="shared" ca="1" si="0"/>
        <v>22</v>
      </c>
      <c r="L18" s="281">
        <f t="shared" ca="1" si="1"/>
        <v>18</v>
      </c>
      <c r="M18" s="281">
        <f t="shared" ca="1" si="2"/>
        <v>1</v>
      </c>
      <c r="N18" s="281">
        <f t="shared" ca="1" si="6"/>
        <v>1</v>
      </c>
      <c r="O18" s="281">
        <f t="shared" ca="1" si="3"/>
        <v>22</v>
      </c>
      <c r="P18" s="281">
        <f t="shared" ca="1" si="4"/>
        <v>0</v>
      </c>
      <c r="Q18" s="288">
        <f t="shared" ca="1" si="5"/>
        <v>-1</v>
      </c>
    </row>
    <row r="19" spans="3:17" ht="22.5">
      <c r="C19" s="284">
        <f ca="1">IF(ROW()-2&gt;[1]Start.listina!$O$7,"",INDIRECT(ADDRESS(3+(ROW()-3)*2,$D$2,1,1,"Centrum")))</f>
        <v>44</v>
      </c>
      <c r="D19" s="284">
        <f ca="1">IF(ROW()-2&gt;[1]Start.listina!$O$7,"",INDIRECT(ADDRESS(4+(ROW()-3)*2,$D$2,1,1,"Centrum")))</f>
        <v>19</v>
      </c>
      <c r="E19" s="282" t="str">
        <f ca="1">IF(TYPE(VLOOKUP(C19,[1]Centrum!$A$3:$C$130,3,0))&gt;3," - ",VLOOKUP(C19,[1]Centrum!$A$3:$C$130,3,0))</f>
        <v>44 PC Kolová - Hokešová Marie</v>
      </c>
      <c r="F19" s="282" t="str">
        <f ca="1">IF(TYPE(VLOOKUP(D19,[1]Centrum!$A$3:$C$130,3,0))&gt;3," - ",VLOOKUP(D19,[1]Centrum!$A$3:$C$130,3,0))</f>
        <v>19 PC Mimo Done - Radechovský Milan</v>
      </c>
      <c r="G19" s="448">
        <f>IF(ROW()-2&gt;[1]Start.listina!$O$7,"",ROW()-2)</f>
        <v>17</v>
      </c>
      <c r="H19" s="278">
        <v>7</v>
      </c>
      <c r="I19" s="280">
        <v>13</v>
      </c>
      <c r="K19" s="281">
        <f t="shared" ca="1" si="0"/>
        <v>19</v>
      </c>
      <c r="L19" s="281">
        <f t="shared" ca="1" si="1"/>
        <v>44</v>
      </c>
      <c r="M19" s="281">
        <f t="shared" ca="1" si="2"/>
        <v>0</v>
      </c>
      <c r="N19" s="281">
        <f t="shared" ca="1" si="6"/>
        <v>-6</v>
      </c>
      <c r="O19" s="281">
        <f t="shared" ca="1" si="3"/>
        <v>19</v>
      </c>
      <c r="P19" s="281">
        <f t="shared" ca="1" si="4"/>
        <v>1</v>
      </c>
      <c r="Q19" s="288">
        <f t="shared" ca="1" si="5"/>
        <v>6</v>
      </c>
    </row>
    <row r="20" spans="3:17" ht="22.5">
      <c r="C20" s="284">
        <f ca="1">IF(ROW()-2&gt;[1]Start.listina!$O$7,"",INDIRECT(ADDRESS(3+(ROW()-3)*2,$D$2,1,1,"Centrum")))</f>
        <v>13</v>
      </c>
      <c r="D20" s="284">
        <f ca="1">IF(ROW()-2&gt;[1]Start.listina!$O$7,"",INDIRECT(ADDRESS(4+(ROW()-3)*2,$D$2,1,1,"Centrum")))</f>
        <v>15</v>
      </c>
      <c r="E20" s="282" t="str">
        <f ca="1">IF(TYPE(VLOOKUP(C20,[1]Centrum!$A$3:$C$130,3,0))&gt;3," - ",VLOOKUP(C20,[1]Centrum!$A$3:$C$130,3,0))</f>
        <v>13 PC Sokol Lipník - Froňková Blanka</v>
      </c>
      <c r="F20" s="282" t="str">
        <f ca="1">IF(TYPE(VLOOKUP(D20,[1]Centrum!$A$3:$C$130,3,0))&gt;3," - ",VLOOKUP(D20,[1]Centrum!$A$3:$C$130,3,0))</f>
        <v>15 SK Sahara Vědomice - Kulhánek Milan</v>
      </c>
      <c r="G20" s="448">
        <f>IF(ROW()-2&gt;[1]Start.listina!$O$7,"",ROW()-2)</f>
        <v>18</v>
      </c>
      <c r="H20" s="278">
        <v>13</v>
      </c>
      <c r="I20" s="280">
        <v>5</v>
      </c>
      <c r="K20" s="281">
        <f t="shared" ca="1" si="0"/>
        <v>15</v>
      </c>
      <c r="L20" s="281">
        <f t="shared" ca="1" si="1"/>
        <v>13</v>
      </c>
      <c r="M20" s="281">
        <f t="shared" ca="1" si="2"/>
        <v>1</v>
      </c>
      <c r="N20" s="281">
        <f t="shared" ca="1" si="6"/>
        <v>8</v>
      </c>
      <c r="O20" s="281">
        <f t="shared" ca="1" si="3"/>
        <v>15</v>
      </c>
      <c r="P20" s="281">
        <f t="shared" ca="1" si="4"/>
        <v>0</v>
      </c>
      <c r="Q20" s="288">
        <f t="shared" ca="1" si="5"/>
        <v>-8</v>
      </c>
    </row>
    <row r="21" spans="3:17" ht="22.5">
      <c r="C21" s="284">
        <f ca="1">IF(ROW()-2&gt;[1]Start.listina!$O$7,"",INDIRECT(ADDRESS(3+(ROW()-3)*2,$D$2,1,1,"Centrum")))</f>
        <v>41</v>
      </c>
      <c r="D21" s="284">
        <f ca="1">IF(ROW()-2&gt;[1]Start.listina!$O$7,"",INDIRECT(ADDRESS(4+(ROW()-3)*2,$D$2,1,1,"Centrum")))</f>
        <v>25</v>
      </c>
      <c r="E21" s="282" t="str">
        <f ca="1">IF(TYPE(VLOOKUP(C21,[1]Centrum!$A$3:$C$130,3,0))&gt;3," - ",VLOOKUP(C21,[1]Centrum!$A$3:$C$130,3,0))</f>
        <v>41 PKT Velký Šanc - Semrád Oldřich</v>
      </c>
      <c r="F21" s="282" t="str">
        <f ca="1">IF(TYPE(VLOOKUP(D21,[1]Centrum!$A$3:$C$130,3,0))&gt;3," - ",VLOOKUP(D21,[1]Centrum!$A$3:$C$130,3,0))</f>
        <v>25 SENIOR TÝM Praha 1 - Blieková Alena</v>
      </c>
      <c r="G21" s="448">
        <f>IF(ROW()-2&gt;[1]Start.listina!$O$7,"",ROW()-2)</f>
        <v>19</v>
      </c>
      <c r="H21" s="278">
        <v>13</v>
      </c>
      <c r="I21" s="280">
        <v>3</v>
      </c>
      <c r="K21" s="281">
        <f t="shared" ca="1" si="0"/>
        <v>25</v>
      </c>
      <c r="L21" s="281">
        <f t="shared" ca="1" si="1"/>
        <v>41</v>
      </c>
      <c r="M21" s="281">
        <f t="shared" ca="1" si="2"/>
        <v>1</v>
      </c>
      <c r="N21" s="281">
        <f t="shared" ca="1" si="6"/>
        <v>10</v>
      </c>
      <c r="O21" s="281">
        <f t="shared" ca="1" si="3"/>
        <v>25</v>
      </c>
      <c r="P21" s="281">
        <f t="shared" ca="1" si="4"/>
        <v>0</v>
      </c>
      <c r="Q21" s="288">
        <f t="shared" ca="1" si="5"/>
        <v>-10</v>
      </c>
    </row>
    <row r="22" spans="3:17" ht="22.5">
      <c r="C22" s="284">
        <f ca="1">IF(ROW()-2&gt;[1]Start.listina!$O$7,"",INDIRECT(ADDRESS(3+(ROW()-3)*2,$D$2,1,1,"Centrum")))</f>
        <v>43</v>
      </c>
      <c r="D22" s="284">
        <f ca="1">IF(ROW()-2&gt;[1]Start.listina!$O$7,"",INDIRECT(ADDRESS(4+(ROW()-3)*2,$D$2,1,1,"Centrum")))</f>
        <v>42</v>
      </c>
      <c r="E22" s="282" t="str">
        <f ca="1">IF(TYPE(VLOOKUP(C22,[1]Centrum!$A$3:$C$130,3,0))&gt;3," - ",VLOOKUP(C22,[1]Centrum!$A$3:$C$130,3,0))</f>
        <v>43 CP VARY - Končel Petr</v>
      </c>
      <c r="F22" s="282" t="str">
        <f ca="1">IF(TYPE(VLOOKUP(D22,[1]Centrum!$A$3:$C$130,3,0))&gt;3," - ",VLOOKUP(D22,[1]Centrum!$A$3:$C$130,3,0))</f>
        <v>42 Bowle 09 Klatovy - Hůrková Jindra</v>
      </c>
      <c r="G22" s="448">
        <f>IF(ROW()-2&gt;[1]Start.listina!$O$7,"",ROW()-2)</f>
        <v>20</v>
      </c>
      <c r="H22" s="278">
        <v>9</v>
      </c>
      <c r="I22" s="280">
        <v>12</v>
      </c>
      <c r="K22" s="281">
        <f t="shared" ca="1" si="0"/>
        <v>42</v>
      </c>
      <c r="L22" s="281">
        <f t="shared" ca="1" si="1"/>
        <v>43</v>
      </c>
      <c r="M22" s="281">
        <f t="shared" ca="1" si="2"/>
        <v>0</v>
      </c>
      <c r="N22" s="281">
        <f t="shared" ca="1" si="6"/>
        <v>-3</v>
      </c>
      <c r="O22" s="281">
        <f t="shared" ca="1" si="3"/>
        <v>42</v>
      </c>
      <c r="P22" s="281">
        <f t="shared" ca="1" si="4"/>
        <v>1</v>
      </c>
      <c r="Q22" s="288">
        <f t="shared" ca="1" si="5"/>
        <v>3</v>
      </c>
    </row>
    <row r="23" spans="3:17" ht="22.5">
      <c r="C23" s="284">
        <f ca="1">IF(ROW()-2&gt;[1]Start.listina!$O$7,"",INDIRECT(ADDRESS(3+(ROW()-3)*2,$D$2,1,1,"Centrum")))</f>
        <v>33</v>
      </c>
      <c r="D23" s="284">
        <f ca="1">IF(ROW()-2&gt;[1]Start.listina!$O$7,"",INDIRECT(ADDRESS(4+(ROW()-3)*2,$D$2,1,1,"Centrum")))</f>
        <v>45</v>
      </c>
      <c r="E23" s="282" t="str">
        <f ca="1">IF(TYPE(VLOOKUP(C23,[1]Centrum!$A$3:$C$130,3,0))&gt;3," - ",VLOOKUP(C23,[1]Centrum!$A$3:$C$130,3,0))</f>
        <v>33 PC Egrensis - Jurč Pavel</v>
      </c>
      <c r="F23" s="282" t="str">
        <f ca="1">IF(TYPE(VLOOKUP(D23,[1]Centrum!$A$3:$C$130,3,0))&gt;3," - ",VLOOKUP(D23,[1]Centrum!$A$3:$C$130,3,0))</f>
        <v>45 SK Pétanque Řepy - Křížek Evžen</v>
      </c>
      <c r="G23" s="448">
        <f>IF(ROW()-2&gt;[1]Start.listina!$O$7,"",ROW()-2)</f>
        <v>21</v>
      </c>
      <c r="H23" s="278">
        <v>12</v>
      </c>
      <c r="I23" s="280">
        <v>11</v>
      </c>
      <c r="K23" s="281">
        <f t="shared" ca="1" si="0"/>
        <v>45</v>
      </c>
      <c r="L23" s="281">
        <f t="shared" ca="1" si="1"/>
        <v>33</v>
      </c>
      <c r="M23" s="281">
        <f t="shared" ca="1" si="2"/>
        <v>1</v>
      </c>
      <c r="N23" s="281">
        <f t="shared" ca="1" si="6"/>
        <v>1</v>
      </c>
      <c r="O23" s="281">
        <f t="shared" ca="1" si="3"/>
        <v>45</v>
      </c>
      <c r="P23" s="281">
        <f t="shared" ca="1" si="4"/>
        <v>0</v>
      </c>
      <c r="Q23" s="288">
        <f t="shared" ca="1" si="5"/>
        <v>-1</v>
      </c>
    </row>
    <row r="24" spans="3:17" ht="22.5">
      <c r="C24" s="284">
        <f ca="1">IF(ROW()-2&gt;[1]Start.listina!$O$7,"",INDIRECT(ADDRESS(3+(ROW()-3)*2,$D$2,1,1,"Centrum")))</f>
        <v>40</v>
      </c>
      <c r="D24" s="284">
        <f ca="1">IF(ROW()-2&gt;[1]Start.listina!$O$7,"",INDIRECT(ADDRESS(4+(ROW()-3)*2,$D$2,1,1,"Centrum")))</f>
        <v>32</v>
      </c>
      <c r="E24" s="282" t="str">
        <f ca="1">IF(TYPE(VLOOKUP(C24,[1]Centrum!$A$3:$C$130,3,0))&gt;3," - ",VLOOKUP(C24,[1]Centrum!$A$3:$C$130,3,0))</f>
        <v>40 UBU Únětice - Kolaříková Josefína</v>
      </c>
      <c r="F24" s="282" t="str">
        <f ca="1">IF(TYPE(VLOOKUP(D24,[1]Centrum!$A$3:$C$130,3,0))&gt;3," - ",VLOOKUP(D24,[1]Centrum!$A$3:$C$130,3,0))</f>
        <v>32 Petank Club Praha - Maňák Jan</v>
      </c>
      <c r="G24" s="448">
        <f>IF(ROW()-2&gt;[1]Start.listina!$O$7,"",ROW()-2)</f>
        <v>22</v>
      </c>
      <c r="H24" s="278">
        <v>11</v>
      </c>
      <c r="I24" s="280">
        <v>9</v>
      </c>
      <c r="K24" s="281">
        <f t="shared" ca="1" si="0"/>
        <v>32</v>
      </c>
      <c r="L24" s="281">
        <f t="shared" ca="1" si="1"/>
        <v>40</v>
      </c>
      <c r="M24" s="281">
        <f t="shared" ca="1" si="2"/>
        <v>1</v>
      </c>
      <c r="N24" s="281">
        <f t="shared" ca="1" si="6"/>
        <v>2</v>
      </c>
      <c r="O24" s="281">
        <f t="shared" ca="1" si="3"/>
        <v>32</v>
      </c>
      <c r="P24" s="281">
        <f t="shared" ca="1" si="4"/>
        <v>0</v>
      </c>
      <c r="Q24" s="288">
        <f t="shared" ca="1" si="5"/>
        <v>-2</v>
      </c>
    </row>
    <row r="25" spans="3:17" ht="22.5">
      <c r="C25" s="284">
        <f ca="1">IF(ROW()-2&gt;[1]Start.listina!$O$7,"",INDIRECT(ADDRESS(3+(ROW()-3)*2,$D$2,1,1,"Centrum")))</f>
        <v>36</v>
      </c>
      <c r="D25" s="284">
        <f ca="1">IF(ROW()-2&gt;[1]Start.listina!$O$7,"",INDIRECT(ADDRESS(4+(ROW()-3)*2,$D$2,1,1,"Centrum")))</f>
        <v>24</v>
      </c>
      <c r="E25" s="282" t="str">
        <f ca="1">IF(TYPE(VLOOKUP(C25,[1]Centrum!$A$3:$C$130,3,0))&gt;3," - ",VLOOKUP(C25,[1]Centrum!$A$3:$C$130,3,0))</f>
        <v>36 PC Mimo Done - Zikmunda Martin</v>
      </c>
      <c r="F25" s="282" t="str">
        <f ca="1">IF(TYPE(VLOOKUP(D25,[1]Centrum!$A$3:$C$130,3,0))&gt;3," - ",VLOOKUP(D25,[1]Centrum!$A$3:$C$130,3,0))</f>
        <v>24 CP VARY - Dvořáková Tatiana</v>
      </c>
      <c r="G25" s="448">
        <f>IF(ROW()-2&gt;[1]Start.listina!$O$7,"",ROW()-2)</f>
        <v>23</v>
      </c>
      <c r="H25" s="278">
        <v>5</v>
      </c>
      <c r="I25" s="280">
        <v>12</v>
      </c>
      <c r="K25" s="281">
        <f t="shared" ca="1" si="0"/>
        <v>24</v>
      </c>
      <c r="L25" s="281">
        <f t="shared" ca="1" si="1"/>
        <v>36</v>
      </c>
      <c r="M25" s="281">
        <f t="shared" ca="1" si="2"/>
        <v>0</v>
      </c>
      <c r="N25" s="281">
        <f t="shared" ca="1" si="6"/>
        <v>-7</v>
      </c>
      <c r="O25" s="281">
        <f t="shared" ca="1" si="3"/>
        <v>24</v>
      </c>
      <c r="P25" s="281">
        <f t="shared" ca="1" si="4"/>
        <v>1</v>
      </c>
      <c r="Q25" s="288">
        <f t="shared" ca="1" si="5"/>
        <v>7</v>
      </c>
    </row>
    <row r="26" spans="3:17" ht="22.5">
      <c r="C26" s="284" t="str">
        <f ca="1">IF(ROW()-2&gt;[1]Start.listina!$O$7,"",INDIRECT(ADDRESS(3+(ROW()-3)*2,$D$2,1,1,"Centrum")))</f>
        <v/>
      </c>
      <c r="D26" s="284" t="str">
        <f ca="1">IF(ROW()-2&gt;[1]Start.listina!$O$7,"",INDIRECT(ADDRESS(4+(ROW()-3)*2,$D$2,1,1,"Centrum")))</f>
        <v/>
      </c>
      <c r="E26" s="282" t="str">
        <f ca="1">IF(TYPE(VLOOKUP(C26,[1]Centrum!$A$3:$C$130,3,0))&gt;3," - ",VLOOKUP(C26,[1]Centrum!$A$3:$C$130,3,0))</f>
        <v xml:space="preserve"> - </v>
      </c>
      <c r="F26" s="282" t="str">
        <f ca="1">IF(TYPE(VLOOKUP(D26,[1]Centrum!$A$3:$C$130,3,0))&gt;3," - ",VLOOKUP(D26,[1]Centrum!$A$3:$C$130,3,0))</f>
        <v xml:space="preserve"> - </v>
      </c>
      <c r="G26" s="448" t="str">
        <f>IF(ROW()-2&gt;[1]Start.listina!$O$7,"",ROW()-2)</f>
        <v/>
      </c>
      <c r="H26" s="278"/>
      <c r="I26" s="280"/>
      <c r="K26" s="281" t="str">
        <f t="shared" ca="1" si="0"/>
        <v/>
      </c>
      <c r="L26" s="281" t="str">
        <f t="shared" ca="1" si="1"/>
        <v/>
      </c>
      <c r="M26" s="281">
        <f t="shared" ca="1" si="2"/>
        <v>0</v>
      </c>
      <c r="N26" s="281">
        <f t="shared" ca="1" si="6"/>
        <v>0</v>
      </c>
      <c r="O26" s="281" t="str">
        <f t="shared" ca="1" si="3"/>
        <v/>
      </c>
      <c r="P26" s="281">
        <f t="shared" ca="1" si="4"/>
        <v>0</v>
      </c>
      <c r="Q26" s="288">
        <f t="shared" ca="1" si="5"/>
        <v>0</v>
      </c>
    </row>
    <row r="27" spans="3:17" ht="22.5">
      <c r="C27" s="284" t="str">
        <f ca="1">IF(ROW()-2&gt;[1]Start.listina!$O$7,"",INDIRECT(ADDRESS(3+(ROW()-3)*2,$D$2,1,1,"Centrum")))</f>
        <v/>
      </c>
      <c r="D27" s="284" t="str">
        <f ca="1">IF(ROW()-2&gt;[1]Start.listina!$O$7,"",INDIRECT(ADDRESS(4+(ROW()-3)*2,$D$2,1,1,"Centrum")))</f>
        <v/>
      </c>
      <c r="E27" s="282" t="str">
        <f ca="1">IF(TYPE(VLOOKUP(C27,[1]Centrum!$A$3:$C$130,3,0))&gt;3," - ",VLOOKUP(C27,[1]Centrum!$A$3:$C$130,3,0))</f>
        <v xml:space="preserve"> - </v>
      </c>
      <c r="F27" s="282" t="str">
        <f ca="1">IF(TYPE(VLOOKUP(D27,[1]Centrum!$A$3:$C$130,3,0))&gt;3," - ",VLOOKUP(D27,[1]Centrum!$A$3:$C$130,3,0))</f>
        <v xml:space="preserve"> - </v>
      </c>
      <c r="G27" s="448" t="str">
        <f>IF(ROW()-2&gt;[1]Start.listina!$O$7,"",ROW()-2)</f>
        <v/>
      </c>
      <c r="H27" s="278"/>
      <c r="I27" s="280"/>
      <c r="K27" s="281" t="str">
        <f t="shared" ca="1" si="0"/>
        <v/>
      </c>
      <c r="L27" s="281" t="str">
        <f t="shared" ca="1" si="1"/>
        <v/>
      </c>
      <c r="M27" s="281">
        <f t="shared" ca="1" si="2"/>
        <v>0</v>
      </c>
      <c r="N27" s="281">
        <f t="shared" ca="1" si="6"/>
        <v>0</v>
      </c>
      <c r="O27" s="281" t="str">
        <f t="shared" ca="1" si="3"/>
        <v/>
      </c>
      <c r="P27" s="281">
        <f t="shared" ca="1" si="4"/>
        <v>0</v>
      </c>
      <c r="Q27" s="288">
        <f t="shared" ca="1" si="5"/>
        <v>0</v>
      </c>
    </row>
    <row r="28" spans="3:17" ht="22.5">
      <c r="C28" s="284" t="str">
        <f ca="1">IF(ROW()-2&gt;[1]Start.listina!$O$7,"",INDIRECT(ADDRESS(3+(ROW()-3)*2,$D$2,1,1,"Centrum")))</f>
        <v/>
      </c>
      <c r="D28" s="284" t="str">
        <f ca="1">IF(ROW()-2&gt;[1]Start.listina!$O$7,"",INDIRECT(ADDRESS(4+(ROW()-3)*2,$D$2,1,1,"Centrum")))</f>
        <v/>
      </c>
      <c r="E28" s="282" t="str">
        <f ca="1">IF(TYPE(VLOOKUP(C28,[1]Centrum!$A$3:$C$130,3,0))&gt;3," - ",VLOOKUP(C28,[1]Centrum!$A$3:$C$130,3,0))</f>
        <v xml:space="preserve"> - </v>
      </c>
      <c r="F28" s="282" t="str">
        <f ca="1">IF(TYPE(VLOOKUP(D28,[1]Centrum!$A$3:$C$130,3,0))&gt;3," - ",VLOOKUP(D28,[1]Centrum!$A$3:$C$130,3,0))</f>
        <v xml:space="preserve"> - </v>
      </c>
      <c r="G28" s="448" t="str">
        <f>IF(ROW()-2&gt;[1]Start.listina!$O$7,"",ROW()-2)</f>
        <v/>
      </c>
      <c r="H28" s="278"/>
      <c r="I28" s="280"/>
      <c r="K28" s="281" t="str">
        <f t="shared" ca="1" si="0"/>
        <v/>
      </c>
      <c r="L28" s="281" t="str">
        <f t="shared" ca="1" si="1"/>
        <v/>
      </c>
      <c r="M28" s="281">
        <f t="shared" ca="1" si="2"/>
        <v>0</v>
      </c>
      <c r="N28" s="281">
        <f t="shared" ca="1" si="6"/>
        <v>0</v>
      </c>
      <c r="O28" s="281" t="str">
        <f t="shared" ca="1" si="3"/>
        <v/>
      </c>
      <c r="P28" s="281">
        <f t="shared" ca="1" si="4"/>
        <v>0</v>
      </c>
      <c r="Q28" s="288">
        <f t="shared" ca="1" si="5"/>
        <v>0</v>
      </c>
    </row>
    <row r="29" spans="3:17" ht="22.5">
      <c r="C29" s="284" t="str">
        <f ca="1">IF(ROW()-2&gt;[1]Start.listina!$O$7,"",INDIRECT(ADDRESS(3+(ROW()-3)*2,$D$2,1,1,"Centrum")))</f>
        <v/>
      </c>
      <c r="D29" s="284" t="str">
        <f ca="1">IF(ROW()-2&gt;[1]Start.listina!$O$7,"",INDIRECT(ADDRESS(4+(ROW()-3)*2,$D$2,1,1,"Centrum")))</f>
        <v/>
      </c>
      <c r="E29" s="282" t="str">
        <f ca="1">IF(TYPE(VLOOKUP(C29,[1]Centrum!$A$3:$C$130,3,0))&gt;3," - ",VLOOKUP(C29,[1]Centrum!$A$3:$C$130,3,0))</f>
        <v xml:space="preserve"> - </v>
      </c>
      <c r="F29" s="282" t="str">
        <f ca="1">IF(TYPE(VLOOKUP(D29,[1]Centrum!$A$3:$C$130,3,0))&gt;3," - ",VLOOKUP(D29,[1]Centrum!$A$3:$C$130,3,0))</f>
        <v xml:space="preserve"> - </v>
      </c>
      <c r="G29" s="448" t="str">
        <f>IF(ROW()-2&gt;[1]Start.listina!$O$7,"",ROW()-2)</f>
        <v/>
      </c>
      <c r="H29" s="278"/>
      <c r="I29" s="280"/>
      <c r="K29" s="281" t="str">
        <f t="shared" ca="1" si="0"/>
        <v/>
      </c>
      <c r="L29" s="281" t="str">
        <f t="shared" ca="1" si="1"/>
        <v/>
      </c>
      <c r="M29" s="281">
        <f t="shared" ca="1" si="2"/>
        <v>0</v>
      </c>
      <c r="N29" s="281">
        <f t="shared" ca="1" si="6"/>
        <v>0</v>
      </c>
      <c r="O29" s="281" t="str">
        <f t="shared" ca="1" si="3"/>
        <v/>
      </c>
      <c r="P29" s="281">
        <f t="shared" ca="1" si="4"/>
        <v>0</v>
      </c>
      <c r="Q29" s="288">
        <f t="shared" ca="1" si="5"/>
        <v>0</v>
      </c>
    </row>
    <row r="30" spans="3:17" ht="22.5">
      <c r="C30" s="284" t="str">
        <f ca="1">IF(ROW()-2&gt;[1]Start.listina!$O$7,"",INDIRECT(ADDRESS(3+(ROW()-3)*2,$D$2,1,1,"Centrum")))</f>
        <v/>
      </c>
      <c r="D30" s="284" t="str">
        <f ca="1">IF(ROW()-2&gt;[1]Start.listina!$O$7,"",INDIRECT(ADDRESS(4+(ROW()-3)*2,$D$2,1,1,"Centrum")))</f>
        <v/>
      </c>
      <c r="E30" s="282" t="str">
        <f ca="1">IF(TYPE(VLOOKUP(C30,[1]Centrum!$A$3:$C$130,3,0))&gt;3," - ",VLOOKUP(C30,[1]Centrum!$A$3:$C$130,3,0))</f>
        <v xml:space="preserve"> - </v>
      </c>
      <c r="F30" s="282" t="str">
        <f ca="1">IF(TYPE(VLOOKUP(D30,[1]Centrum!$A$3:$C$130,3,0))&gt;3," - ",VLOOKUP(D30,[1]Centrum!$A$3:$C$130,3,0))</f>
        <v xml:space="preserve"> - </v>
      </c>
      <c r="G30" s="448" t="str">
        <f>IF(ROW()-2&gt;[1]Start.listina!$O$7,"",ROW()-2)</f>
        <v/>
      </c>
      <c r="H30" s="278"/>
      <c r="I30" s="280"/>
      <c r="K30" s="281" t="str">
        <f t="shared" ca="1" si="0"/>
        <v/>
      </c>
      <c r="L30" s="281" t="str">
        <f t="shared" ca="1" si="1"/>
        <v/>
      </c>
      <c r="M30" s="281">
        <f t="shared" ca="1" si="2"/>
        <v>0</v>
      </c>
      <c r="N30" s="281">
        <f t="shared" ca="1" si="6"/>
        <v>0</v>
      </c>
      <c r="O30" s="281" t="str">
        <f t="shared" ca="1" si="3"/>
        <v/>
      </c>
      <c r="P30" s="281">
        <f t="shared" ca="1" si="4"/>
        <v>0</v>
      </c>
      <c r="Q30" s="288">
        <f t="shared" ca="1" si="5"/>
        <v>0</v>
      </c>
    </row>
    <row r="31" spans="3:17" ht="22.5">
      <c r="C31" s="284" t="str">
        <f ca="1">IF(ROW()-2&gt;[1]Start.listina!$O$7,"",INDIRECT(ADDRESS(3+(ROW()-3)*2,$D$2,1,1,"Centrum")))</f>
        <v/>
      </c>
      <c r="D31" s="284" t="str">
        <f ca="1">IF(ROW()-2&gt;[1]Start.listina!$O$7,"",INDIRECT(ADDRESS(4+(ROW()-3)*2,$D$2,1,1,"Centrum")))</f>
        <v/>
      </c>
      <c r="E31" s="282" t="str">
        <f ca="1">IF(TYPE(VLOOKUP(C31,[1]Centrum!$A$3:$C$130,3,0))&gt;3," - ",VLOOKUP(C31,[1]Centrum!$A$3:$C$130,3,0))</f>
        <v xml:space="preserve"> - </v>
      </c>
      <c r="F31" s="282" t="str">
        <f ca="1">IF(TYPE(VLOOKUP(D31,[1]Centrum!$A$3:$C$130,3,0))&gt;3," - ",VLOOKUP(D31,[1]Centrum!$A$3:$C$130,3,0))</f>
        <v xml:space="preserve"> - </v>
      </c>
      <c r="G31" s="448" t="str">
        <f>IF(ROW()-2&gt;[1]Start.listina!$O$7,"",ROW()-2)</f>
        <v/>
      </c>
      <c r="H31" s="278"/>
      <c r="I31" s="280"/>
      <c r="K31" s="281" t="str">
        <f t="shared" ca="1" si="0"/>
        <v/>
      </c>
      <c r="L31" s="281" t="str">
        <f t="shared" ca="1" si="1"/>
        <v/>
      </c>
      <c r="M31" s="281">
        <f t="shared" ca="1" si="2"/>
        <v>0</v>
      </c>
      <c r="N31" s="281">
        <f t="shared" ca="1" si="6"/>
        <v>0</v>
      </c>
      <c r="O31" s="281" t="str">
        <f t="shared" ca="1" si="3"/>
        <v/>
      </c>
      <c r="P31" s="281">
        <f t="shared" ca="1" si="4"/>
        <v>0</v>
      </c>
      <c r="Q31" s="288">
        <f t="shared" ca="1" si="5"/>
        <v>0</v>
      </c>
    </row>
    <row r="32" spans="3:17" ht="22.5">
      <c r="C32" s="284" t="str">
        <f ca="1">IF(ROW()-2&gt;[1]Start.listina!$O$7,"",INDIRECT(ADDRESS(3+(ROW()-3)*2,$D$2,1,1,"Centrum")))</f>
        <v/>
      </c>
      <c r="D32" s="284" t="str">
        <f ca="1">IF(ROW()-2&gt;[1]Start.listina!$O$7,"",INDIRECT(ADDRESS(4+(ROW()-3)*2,$D$2,1,1,"Centrum")))</f>
        <v/>
      </c>
      <c r="E32" s="282" t="str">
        <f ca="1">IF(TYPE(VLOOKUP(C32,[1]Centrum!$A$3:$C$130,3,0))&gt;3," - ",VLOOKUP(C32,[1]Centrum!$A$3:$C$130,3,0))</f>
        <v xml:space="preserve"> - </v>
      </c>
      <c r="F32" s="282" t="str">
        <f ca="1">IF(TYPE(VLOOKUP(D32,[1]Centrum!$A$3:$C$130,3,0))&gt;3," - ",VLOOKUP(D32,[1]Centrum!$A$3:$C$130,3,0))</f>
        <v xml:space="preserve"> - </v>
      </c>
      <c r="G32" s="448" t="str">
        <f>IF(ROW()-2&gt;[1]Start.listina!$O$7,"",ROW()-2)</f>
        <v/>
      </c>
      <c r="H32" s="278"/>
      <c r="I32" s="280"/>
      <c r="K32" s="281" t="str">
        <f t="shared" ca="1" si="0"/>
        <v/>
      </c>
      <c r="L32" s="281" t="str">
        <f t="shared" ca="1" si="1"/>
        <v/>
      </c>
      <c r="M32" s="281">
        <f t="shared" ca="1" si="2"/>
        <v>0</v>
      </c>
      <c r="N32" s="281">
        <f t="shared" ca="1" si="6"/>
        <v>0</v>
      </c>
      <c r="O32" s="281" t="str">
        <f t="shared" ca="1" si="3"/>
        <v/>
      </c>
      <c r="P32" s="281">
        <f t="shared" ca="1" si="4"/>
        <v>0</v>
      </c>
      <c r="Q32" s="288">
        <f t="shared" ca="1" si="5"/>
        <v>0</v>
      </c>
    </row>
    <row r="33" spans="3:17" ht="22.5">
      <c r="C33" s="284" t="str">
        <f ca="1">IF(ROW()-2&gt;[1]Start.listina!$O$7,"",INDIRECT(ADDRESS(3+(ROW()-3)*2,$D$2,1,1,"Centrum")))</f>
        <v/>
      </c>
      <c r="D33" s="284" t="str">
        <f ca="1">IF(ROW()-2&gt;[1]Start.listina!$O$7,"",INDIRECT(ADDRESS(4+(ROW()-3)*2,$D$2,1,1,"Centrum")))</f>
        <v/>
      </c>
      <c r="E33" s="282" t="str">
        <f ca="1">IF(TYPE(VLOOKUP(C33,[1]Centrum!$A$3:$C$130,3,0))&gt;3," - ",VLOOKUP(C33,[1]Centrum!$A$3:$C$130,3,0))</f>
        <v xml:space="preserve"> - </v>
      </c>
      <c r="F33" s="282" t="str">
        <f ca="1">IF(TYPE(VLOOKUP(D33,[1]Centrum!$A$3:$C$130,3,0))&gt;3," - ",VLOOKUP(D33,[1]Centrum!$A$3:$C$130,3,0))</f>
        <v xml:space="preserve"> - </v>
      </c>
      <c r="G33" s="448" t="str">
        <f>IF(ROW()-2&gt;[1]Start.listina!$O$7,"",ROW()-2)</f>
        <v/>
      </c>
      <c r="H33" s="278"/>
      <c r="I33" s="280"/>
      <c r="K33" s="281" t="str">
        <f t="shared" ca="1" si="0"/>
        <v/>
      </c>
      <c r="L33" s="281" t="str">
        <f t="shared" ca="1" si="1"/>
        <v/>
      </c>
      <c r="M33" s="281">
        <f t="shared" ca="1" si="2"/>
        <v>0</v>
      </c>
      <c r="N33" s="281">
        <f t="shared" ca="1" si="6"/>
        <v>0</v>
      </c>
      <c r="O33" s="281" t="str">
        <f t="shared" ca="1" si="3"/>
        <v/>
      </c>
      <c r="P33" s="281">
        <f t="shared" ca="1" si="4"/>
        <v>0</v>
      </c>
      <c r="Q33" s="288">
        <f t="shared" ca="1" si="5"/>
        <v>0</v>
      </c>
    </row>
    <row r="34" spans="3:17" ht="22.5">
      <c r="C34" s="284" t="str">
        <f ca="1">IF(ROW()-2&gt;[1]Start.listina!$O$7,"",INDIRECT(ADDRESS(3+(ROW()-3)*2,$D$2,1,1,"Centrum")))</f>
        <v/>
      </c>
      <c r="D34" s="284" t="str">
        <f ca="1">IF(ROW()-2&gt;[1]Start.listina!$O$7,"",INDIRECT(ADDRESS(4+(ROW()-3)*2,$D$2,1,1,"Centrum")))</f>
        <v/>
      </c>
      <c r="E34" s="282" t="str">
        <f ca="1">IF(TYPE(VLOOKUP(C34,[1]Centrum!$A$3:$C$130,3,0))&gt;3," - ",VLOOKUP(C34,[1]Centrum!$A$3:$C$130,3,0))</f>
        <v xml:space="preserve"> - </v>
      </c>
      <c r="F34" s="282" t="str">
        <f ca="1">IF(TYPE(VLOOKUP(D34,[1]Centrum!$A$3:$C$130,3,0))&gt;3," - ",VLOOKUP(D34,[1]Centrum!$A$3:$C$130,3,0))</f>
        <v xml:space="preserve"> - </v>
      </c>
      <c r="G34" s="448" t="str">
        <f>IF(ROW()-2&gt;[1]Start.listina!$O$7,"",ROW()-2)</f>
        <v/>
      </c>
      <c r="H34" s="278"/>
      <c r="I34" s="280"/>
      <c r="K34" s="281" t="str">
        <f t="shared" ca="1" si="0"/>
        <v/>
      </c>
      <c r="L34" s="281" t="str">
        <f t="shared" ca="1" si="1"/>
        <v/>
      </c>
      <c r="M34" s="281">
        <f t="shared" ca="1" si="2"/>
        <v>0</v>
      </c>
      <c r="N34" s="281">
        <f t="shared" ca="1" si="6"/>
        <v>0</v>
      </c>
      <c r="O34" s="281" t="str">
        <f t="shared" ca="1" si="3"/>
        <v/>
      </c>
      <c r="P34" s="281">
        <f t="shared" ca="1" si="4"/>
        <v>0</v>
      </c>
      <c r="Q34" s="288">
        <f t="shared" ca="1" si="5"/>
        <v>0</v>
      </c>
    </row>
    <row r="35" spans="3:17" ht="22.5">
      <c r="C35" s="284" t="str">
        <f ca="1">IF(ROW()-2&gt;[1]Start.listina!$O$7,"",INDIRECT(ADDRESS(3+(ROW()-3)*2,$D$2,1,1,"Centrum")))</f>
        <v/>
      </c>
      <c r="D35" s="284" t="str">
        <f ca="1">IF(ROW()-2&gt;[1]Start.listina!$O$7,"",INDIRECT(ADDRESS(4+(ROW()-3)*2,$D$2,1,1,"Centrum")))</f>
        <v/>
      </c>
      <c r="E35" s="282" t="str">
        <f ca="1">IF(TYPE(VLOOKUP(C35,[1]Centrum!$A$3:$C$130,3,0))&gt;3," - ",VLOOKUP(C35,[1]Centrum!$A$3:$C$130,3,0))</f>
        <v xml:space="preserve"> - </v>
      </c>
      <c r="F35" s="282" t="str">
        <f ca="1">IF(TYPE(VLOOKUP(D35,[1]Centrum!$A$3:$C$130,3,0))&gt;3," - ",VLOOKUP(D35,[1]Centrum!$A$3:$C$130,3,0))</f>
        <v xml:space="preserve"> - </v>
      </c>
      <c r="G35" s="448" t="str">
        <f>IF(ROW()-2&gt;[1]Start.listina!$O$7,"",ROW()-2)</f>
        <v/>
      </c>
      <c r="H35" s="278"/>
      <c r="I35" s="280"/>
      <c r="K35" s="281" t="str">
        <f t="shared" ca="1" si="0"/>
        <v/>
      </c>
      <c r="L35" s="281" t="str">
        <f t="shared" ca="1" si="1"/>
        <v/>
      </c>
      <c r="M35" s="281">
        <f t="shared" ca="1" si="2"/>
        <v>0</v>
      </c>
      <c r="N35" s="281">
        <f t="shared" ca="1" si="6"/>
        <v>0</v>
      </c>
      <c r="O35" s="281" t="str">
        <f t="shared" ca="1" si="3"/>
        <v/>
      </c>
      <c r="P35" s="281">
        <f t="shared" ca="1" si="4"/>
        <v>0</v>
      </c>
      <c r="Q35" s="288">
        <f t="shared" ca="1" si="5"/>
        <v>0</v>
      </c>
    </row>
    <row r="36" spans="3:17" ht="22.5">
      <c r="C36" s="284" t="str">
        <f ca="1">IF(ROW()-2&gt;[1]Start.listina!$O$7,"",INDIRECT(ADDRESS(3+(ROW()-3)*2,$D$2,1,1,"Centrum")))</f>
        <v/>
      </c>
      <c r="D36" s="284" t="str">
        <f ca="1">IF(ROW()-2&gt;[1]Start.listina!$O$7,"",INDIRECT(ADDRESS(4+(ROW()-3)*2,$D$2,1,1,"Centrum")))</f>
        <v/>
      </c>
      <c r="E36" s="282" t="str">
        <f ca="1">IF(TYPE(VLOOKUP(C36,[1]Centrum!$A$3:$C$130,3,0))&gt;3," - ",VLOOKUP(C36,[1]Centrum!$A$3:$C$130,3,0))</f>
        <v xml:space="preserve"> - </v>
      </c>
      <c r="F36" s="282" t="str">
        <f ca="1">IF(TYPE(VLOOKUP(D36,[1]Centrum!$A$3:$C$130,3,0))&gt;3," - ",VLOOKUP(D36,[1]Centrum!$A$3:$C$130,3,0))</f>
        <v xml:space="preserve"> - </v>
      </c>
      <c r="G36" s="448" t="str">
        <f>IF(ROW()-2&gt;[1]Start.listina!$O$7,"",ROW()-2)</f>
        <v/>
      </c>
      <c r="H36" s="278"/>
      <c r="I36" s="280"/>
      <c r="K36" s="281" t="str">
        <f t="shared" ca="1" si="0"/>
        <v/>
      </c>
      <c r="L36" s="281" t="str">
        <f t="shared" ca="1" si="1"/>
        <v/>
      </c>
      <c r="M36" s="281">
        <f t="shared" ca="1" si="2"/>
        <v>0</v>
      </c>
      <c r="N36" s="281">
        <f t="shared" ca="1" si="6"/>
        <v>0</v>
      </c>
      <c r="O36" s="281" t="str">
        <f t="shared" ca="1" si="3"/>
        <v/>
      </c>
      <c r="P36" s="281">
        <f t="shared" ca="1" si="4"/>
        <v>0</v>
      </c>
      <c r="Q36" s="288">
        <f t="shared" ca="1" si="5"/>
        <v>0</v>
      </c>
    </row>
    <row r="37" spans="3:17" ht="22.5">
      <c r="C37" s="284" t="str">
        <f ca="1">IF(ROW()-2&gt;[1]Start.listina!$O$7,"",INDIRECT(ADDRESS(3+(ROW()-3)*2,$D$2,1,1,"Centrum")))</f>
        <v/>
      </c>
      <c r="D37" s="284" t="str">
        <f ca="1">IF(ROW()-2&gt;[1]Start.listina!$O$7,"",INDIRECT(ADDRESS(4+(ROW()-3)*2,$D$2,1,1,"Centrum")))</f>
        <v/>
      </c>
      <c r="E37" s="282" t="str">
        <f ca="1">IF(TYPE(VLOOKUP(C37,[1]Centrum!$A$3:$C$130,3,0))&gt;3," - ",VLOOKUP(C37,[1]Centrum!$A$3:$C$130,3,0))</f>
        <v xml:space="preserve"> - </v>
      </c>
      <c r="F37" s="282" t="str">
        <f ca="1">IF(TYPE(VLOOKUP(D37,[1]Centrum!$A$3:$C$130,3,0))&gt;3," - ",VLOOKUP(D37,[1]Centrum!$A$3:$C$130,3,0))</f>
        <v xml:space="preserve"> - </v>
      </c>
      <c r="G37" s="448" t="str">
        <f>IF(ROW()-2&gt;[1]Start.listina!$O$7,"",ROW()-2)</f>
        <v/>
      </c>
      <c r="H37" s="278"/>
      <c r="I37" s="280"/>
      <c r="K37" s="281" t="str">
        <f t="shared" ca="1" si="0"/>
        <v/>
      </c>
      <c r="L37" s="281" t="str">
        <f t="shared" ca="1" si="1"/>
        <v/>
      </c>
      <c r="M37" s="281">
        <f t="shared" ca="1" si="2"/>
        <v>0</v>
      </c>
      <c r="N37" s="281">
        <f t="shared" ca="1" si="6"/>
        <v>0</v>
      </c>
      <c r="O37" s="281" t="str">
        <f t="shared" ca="1" si="3"/>
        <v/>
      </c>
      <c r="P37" s="281">
        <f t="shared" ca="1" si="4"/>
        <v>0</v>
      </c>
      <c r="Q37" s="288">
        <f t="shared" ca="1" si="5"/>
        <v>0</v>
      </c>
    </row>
    <row r="38" spans="3:17" ht="22.5">
      <c r="C38" s="284" t="str">
        <f ca="1">IF(ROW()-2&gt;[1]Start.listina!$O$7,"",INDIRECT(ADDRESS(3+(ROW()-3)*2,$D$2,1,1,"Centrum")))</f>
        <v/>
      </c>
      <c r="D38" s="284" t="str">
        <f ca="1">IF(ROW()-2&gt;[1]Start.listina!$O$7,"",INDIRECT(ADDRESS(4+(ROW()-3)*2,$D$2,1,1,"Centrum")))</f>
        <v/>
      </c>
      <c r="E38" s="282" t="str">
        <f ca="1">IF(TYPE(VLOOKUP(C38,[1]Centrum!$A$3:$C$130,3,0))&gt;3," - ",VLOOKUP(C38,[1]Centrum!$A$3:$C$130,3,0))</f>
        <v xml:space="preserve"> - </v>
      </c>
      <c r="F38" s="282" t="str">
        <f ca="1">IF(TYPE(VLOOKUP(D38,[1]Centrum!$A$3:$C$130,3,0))&gt;3," - ",VLOOKUP(D38,[1]Centrum!$A$3:$C$130,3,0))</f>
        <v xml:space="preserve"> - </v>
      </c>
      <c r="G38" s="448" t="str">
        <f>IF(ROW()-2&gt;[1]Start.listina!$O$7,"",ROW()-2)</f>
        <v/>
      </c>
      <c r="H38" s="278"/>
      <c r="I38" s="280"/>
      <c r="K38" s="281" t="str">
        <f t="shared" ca="1" si="0"/>
        <v/>
      </c>
      <c r="L38" s="281" t="str">
        <f t="shared" ca="1" si="1"/>
        <v/>
      </c>
      <c r="M38" s="281">
        <f t="shared" ca="1" si="2"/>
        <v>0</v>
      </c>
      <c r="N38" s="281">
        <f t="shared" ca="1" si="6"/>
        <v>0</v>
      </c>
      <c r="O38" s="281" t="str">
        <f t="shared" ca="1" si="3"/>
        <v/>
      </c>
      <c r="P38" s="281">
        <f t="shared" ca="1" si="4"/>
        <v>0</v>
      </c>
      <c r="Q38" s="288">
        <f t="shared" ca="1" si="5"/>
        <v>0</v>
      </c>
    </row>
    <row r="39" spans="3:17" ht="22.5">
      <c r="C39" s="284" t="str">
        <f ca="1">IF(ROW()-2&gt;[1]Start.listina!$O$7,"",INDIRECT(ADDRESS(3+(ROW()-3)*2,$D$2,1,1,"Centrum")))</f>
        <v/>
      </c>
      <c r="D39" s="284" t="str">
        <f ca="1">IF(ROW()-2&gt;[1]Start.listina!$O$7,"",INDIRECT(ADDRESS(4+(ROW()-3)*2,$D$2,1,1,"Centrum")))</f>
        <v/>
      </c>
      <c r="E39" s="282" t="str">
        <f ca="1">IF(TYPE(VLOOKUP(C39,[1]Centrum!$A$3:$C$130,3,0))&gt;3," - ",VLOOKUP(C39,[1]Centrum!$A$3:$C$130,3,0))</f>
        <v xml:space="preserve"> - </v>
      </c>
      <c r="F39" s="282" t="str">
        <f ca="1">IF(TYPE(VLOOKUP(D39,[1]Centrum!$A$3:$C$130,3,0))&gt;3," - ",VLOOKUP(D39,[1]Centrum!$A$3:$C$130,3,0))</f>
        <v xml:space="preserve"> - </v>
      </c>
      <c r="G39" s="448" t="str">
        <f>IF(ROW()-2&gt;[1]Start.listina!$O$7,"",ROW()-2)</f>
        <v/>
      </c>
      <c r="H39" s="278"/>
      <c r="I39" s="280"/>
      <c r="K39" s="281" t="str">
        <f t="shared" ca="1" si="0"/>
        <v/>
      </c>
      <c r="L39" s="281" t="str">
        <f t="shared" ca="1" si="1"/>
        <v/>
      </c>
      <c r="M39" s="281">
        <f t="shared" ca="1" si="2"/>
        <v>0</v>
      </c>
      <c r="N39" s="281">
        <f t="shared" ca="1" si="6"/>
        <v>0</v>
      </c>
      <c r="O39" s="281" t="str">
        <f t="shared" ca="1" si="3"/>
        <v/>
      </c>
      <c r="P39" s="281">
        <f t="shared" ca="1" si="4"/>
        <v>0</v>
      </c>
      <c r="Q39" s="288">
        <f t="shared" ca="1" si="5"/>
        <v>0</v>
      </c>
    </row>
    <row r="40" spans="3:17" ht="22.5">
      <c r="C40" s="284" t="str">
        <f ca="1">IF(ROW()-2&gt;[1]Start.listina!$O$7,"",INDIRECT(ADDRESS(3+(ROW()-3)*2,$D$2,1,1,"Centrum")))</f>
        <v/>
      </c>
      <c r="D40" s="284" t="str">
        <f ca="1">IF(ROW()-2&gt;[1]Start.listina!$O$7,"",INDIRECT(ADDRESS(4+(ROW()-3)*2,$D$2,1,1,"Centrum")))</f>
        <v/>
      </c>
      <c r="E40" s="282" t="str">
        <f ca="1">IF(TYPE(VLOOKUP(C40,[1]Centrum!$A$3:$C$130,3,0))&gt;3," - ",VLOOKUP(C40,[1]Centrum!$A$3:$C$130,3,0))</f>
        <v xml:space="preserve"> - </v>
      </c>
      <c r="F40" s="282" t="str">
        <f ca="1">IF(TYPE(VLOOKUP(D40,[1]Centrum!$A$3:$C$130,3,0))&gt;3," - ",VLOOKUP(D40,[1]Centrum!$A$3:$C$130,3,0))</f>
        <v xml:space="preserve"> - </v>
      </c>
      <c r="G40" s="448" t="str">
        <f>IF(ROW()-2&gt;[1]Start.listina!$O$7,"",ROW()-2)</f>
        <v/>
      </c>
      <c r="H40" s="278"/>
      <c r="I40" s="280"/>
      <c r="K40" s="281" t="str">
        <f t="shared" ca="1" si="0"/>
        <v/>
      </c>
      <c r="L40" s="281" t="str">
        <f t="shared" ca="1" si="1"/>
        <v/>
      </c>
      <c r="M40" s="281">
        <f t="shared" ca="1" si="2"/>
        <v>0</v>
      </c>
      <c r="N40" s="281">
        <f t="shared" ca="1" si="6"/>
        <v>0</v>
      </c>
      <c r="O40" s="281" t="str">
        <f t="shared" ca="1" si="3"/>
        <v/>
      </c>
      <c r="P40" s="281">
        <f t="shared" ca="1" si="4"/>
        <v>0</v>
      </c>
      <c r="Q40" s="288">
        <f t="shared" ca="1" si="5"/>
        <v>0</v>
      </c>
    </row>
    <row r="41" spans="3:17" ht="22.5">
      <c r="C41" s="284" t="str">
        <f ca="1">IF(ROW()-2&gt;[1]Start.listina!$O$7,"",INDIRECT(ADDRESS(3+(ROW()-3)*2,$D$2,1,1,"Centrum")))</f>
        <v/>
      </c>
      <c r="D41" s="284" t="str">
        <f ca="1">IF(ROW()-2&gt;[1]Start.listina!$O$7,"",INDIRECT(ADDRESS(4+(ROW()-3)*2,$D$2,1,1,"Centrum")))</f>
        <v/>
      </c>
      <c r="E41" s="282" t="str">
        <f ca="1">IF(TYPE(VLOOKUP(C41,[1]Centrum!$A$3:$C$130,3,0))&gt;3," - ",VLOOKUP(C41,[1]Centrum!$A$3:$C$130,3,0))</f>
        <v xml:space="preserve"> - </v>
      </c>
      <c r="F41" s="282" t="str">
        <f ca="1">IF(TYPE(VLOOKUP(D41,[1]Centrum!$A$3:$C$130,3,0))&gt;3," - ",VLOOKUP(D41,[1]Centrum!$A$3:$C$130,3,0))</f>
        <v xml:space="preserve"> - </v>
      </c>
      <c r="G41" s="448" t="str">
        <f>IF(ROW()-2&gt;[1]Start.listina!$O$7,"",ROW()-2)</f>
        <v/>
      </c>
      <c r="H41" s="278"/>
      <c r="I41" s="280"/>
      <c r="K41" s="281" t="str">
        <f t="shared" ca="1" si="0"/>
        <v/>
      </c>
      <c r="L41" s="281" t="str">
        <f t="shared" ca="1" si="1"/>
        <v/>
      </c>
      <c r="M41" s="281">
        <f t="shared" ca="1" si="2"/>
        <v>0</v>
      </c>
      <c r="N41" s="281">
        <f t="shared" ca="1" si="6"/>
        <v>0</v>
      </c>
      <c r="O41" s="281" t="str">
        <f t="shared" ca="1" si="3"/>
        <v/>
      </c>
      <c r="P41" s="281">
        <f t="shared" ca="1" si="4"/>
        <v>0</v>
      </c>
      <c r="Q41" s="288">
        <f t="shared" ca="1" si="5"/>
        <v>0</v>
      </c>
    </row>
    <row r="42" spans="3:17" ht="22.5">
      <c r="C42" s="284" t="str">
        <f ca="1">IF(ROW()-2&gt;[1]Start.listina!$O$7,"",INDIRECT(ADDRESS(3+(ROW()-3)*2,$D$2,1,1,"Centrum")))</f>
        <v/>
      </c>
      <c r="D42" s="284" t="str">
        <f ca="1">IF(ROW()-2&gt;[1]Start.listina!$O$7,"",INDIRECT(ADDRESS(4+(ROW()-3)*2,$D$2,1,1,"Centrum")))</f>
        <v/>
      </c>
      <c r="E42" s="282" t="str">
        <f ca="1">IF(TYPE(VLOOKUP(C42,[1]Centrum!$A$3:$C$130,3,0))&gt;3," - ",VLOOKUP(C42,[1]Centrum!$A$3:$C$130,3,0))</f>
        <v xml:space="preserve"> - </v>
      </c>
      <c r="F42" s="282" t="str">
        <f ca="1">IF(TYPE(VLOOKUP(D42,[1]Centrum!$A$3:$C$130,3,0))&gt;3," - ",VLOOKUP(D42,[1]Centrum!$A$3:$C$130,3,0))</f>
        <v xml:space="preserve"> - </v>
      </c>
      <c r="G42" s="448" t="str">
        <f>IF(ROW()-2&gt;[1]Start.listina!$O$7,"",ROW()-2)</f>
        <v/>
      </c>
      <c r="H42" s="278"/>
      <c r="I42" s="280"/>
      <c r="K42" s="281" t="str">
        <f t="shared" ca="1" si="0"/>
        <v/>
      </c>
      <c r="L42" s="281" t="str">
        <f t="shared" ca="1" si="1"/>
        <v/>
      </c>
      <c r="M42" s="281">
        <f t="shared" ca="1" si="2"/>
        <v>0</v>
      </c>
      <c r="N42" s="281">
        <f t="shared" ca="1" si="6"/>
        <v>0</v>
      </c>
      <c r="O42" s="281" t="str">
        <f t="shared" ca="1" si="3"/>
        <v/>
      </c>
      <c r="P42" s="281">
        <f t="shared" ca="1" si="4"/>
        <v>0</v>
      </c>
      <c r="Q42" s="288">
        <f t="shared" ca="1" si="5"/>
        <v>0</v>
      </c>
    </row>
    <row r="43" spans="3:17" ht="22.5">
      <c r="C43" s="284" t="str">
        <f ca="1">IF(ROW()-2&gt;[1]Start.listina!$O$7,"",INDIRECT(ADDRESS(3+(ROW()-3)*2,$D$2,1,1,"Centrum")))</f>
        <v/>
      </c>
      <c r="D43" s="284" t="str">
        <f ca="1">IF(ROW()-2&gt;[1]Start.listina!$O$7,"",INDIRECT(ADDRESS(4+(ROW()-3)*2,$D$2,1,1,"Centrum")))</f>
        <v/>
      </c>
      <c r="E43" s="282" t="str">
        <f ca="1">IF(TYPE(VLOOKUP(C43,[1]Centrum!$A$3:$C$130,3,0))&gt;3," - ",VLOOKUP(C43,[1]Centrum!$A$3:$C$130,3,0))</f>
        <v xml:space="preserve"> - </v>
      </c>
      <c r="F43" s="282" t="str">
        <f ca="1">IF(TYPE(VLOOKUP(D43,[1]Centrum!$A$3:$C$130,3,0))&gt;3," - ",VLOOKUP(D43,[1]Centrum!$A$3:$C$130,3,0))</f>
        <v xml:space="preserve"> - </v>
      </c>
      <c r="G43" s="448" t="str">
        <f>IF(ROW()-2&gt;[1]Start.listina!$O$7,"",ROW()-2)</f>
        <v/>
      </c>
      <c r="H43" s="278"/>
      <c r="I43" s="280"/>
      <c r="K43" s="281" t="str">
        <f t="shared" ca="1" si="0"/>
        <v/>
      </c>
      <c r="L43" s="281" t="str">
        <f t="shared" ca="1" si="1"/>
        <v/>
      </c>
      <c r="M43" s="281">
        <f t="shared" ca="1" si="2"/>
        <v>0</v>
      </c>
      <c r="N43" s="281">
        <f t="shared" ca="1" si="6"/>
        <v>0</v>
      </c>
      <c r="O43" s="281" t="str">
        <f t="shared" ca="1" si="3"/>
        <v/>
      </c>
      <c r="P43" s="281">
        <f t="shared" ca="1" si="4"/>
        <v>0</v>
      </c>
      <c r="Q43" s="288">
        <f t="shared" ca="1" si="5"/>
        <v>0</v>
      </c>
    </row>
    <row r="44" spans="3:17" ht="22.5">
      <c r="C44" s="284" t="str">
        <f ca="1">IF(ROW()-2&gt;[1]Start.listina!$O$7,"",INDIRECT(ADDRESS(3+(ROW()-3)*2,$D$2,1,1,"Centrum")))</f>
        <v/>
      </c>
      <c r="D44" s="284" t="str">
        <f ca="1">IF(ROW()-2&gt;[1]Start.listina!$O$7,"",INDIRECT(ADDRESS(4+(ROW()-3)*2,$D$2,1,1,"Centrum")))</f>
        <v/>
      </c>
      <c r="E44" s="282" t="str">
        <f ca="1">IF(TYPE(VLOOKUP(C44,[1]Centrum!$A$3:$C$130,3,0))&gt;3," - ",VLOOKUP(C44,[1]Centrum!$A$3:$C$130,3,0))</f>
        <v xml:space="preserve"> - </v>
      </c>
      <c r="F44" s="282" t="str">
        <f ca="1">IF(TYPE(VLOOKUP(D44,[1]Centrum!$A$3:$C$130,3,0))&gt;3," - ",VLOOKUP(D44,[1]Centrum!$A$3:$C$130,3,0))</f>
        <v xml:space="preserve"> - </v>
      </c>
      <c r="G44" s="448" t="str">
        <f>IF(ROW()-2&gt;[1]Start.listina!$O$7,"",ROW()-2)</f>
        <v/>
      </c>
      <c r="H44" s="278"/>
      <c r="I44" s="280"/>
      <c r="K44" s="281" t="str">
        <f t="shared" ca="1" si="0"/>
        <v/>
      </c>
      <c r="L44" s="281" t="str">
        <f t="shared" ca="1" si="1"/>
        <v/>
      </c>
      <c r="M44" s="281">
        <f t="shared" ca="1" si="2"/>
        <v>0</v>
      </c>
      <c r="N44" s="281">
        <f t="shared" ca="1" si="6"/>
        <v>0</v>
      </c>
      <c r="O44" s="281" t="str">
        <f t="shared" ca="1" si="3"/>
        <v/>
      </c>
      <c r="P44" s="281">
        <f t="shared" ca="1" si="4"/>
        <v>0</v>
      </c>
      <c r="Q44" s="288">
        <f t="shared" ca="1" si="5"/>
        <v>0</v>
      </c>
    </row>
    <row r="45" spans="3:17" ht="22.5">
      <c r="C45" s="284" t="str">
        <f ca="1">IF(ROW()-2&gt;[1]Start.listina!$O$7,"",INDIRECT(ADDRESS(3+(ROW()-3)*2,$D$2,1,1,"Centrum")))</f>
        <v/>
      </c>
      <c r="D45" s="284" t="str">
        <f ca="1">IF(ROW()-2&gt;[1]Start.listina!$O$7,"",INDIRECT(ADDRESS(4+(ROW()-3)*2,$D$2,1,1,"Centrum")))</f>
        <v/>
      </c>
      <c r="E45" s="282" t="str">
        <f ca="1">IF(TYPE(VLOOKUP(C45,[1]Centrum!$A$3:$C$130,3,0))&gt;3," - ",VLOOKUP(C45,[1]Centrum!$A$3:$C$130,3,0))</f>
        <v xml:space="preserve"> - </v>
      </c>
      <c r="F45" s="282" t="str">
        <f ca="1">IF(TYPE(VLOOKUP(D45,[1]Centrum!$A$3:$C$130,3,0))&gt;3," - ",VLOOKUP(D45,[1]Centrum!$A$3:$C$130,3,0))</f>
        <v xml:space="preserve"> - </v>
      </c>
      <c r="G45" s="448" t="str">
        <f>IF(ROW()-2&gt;[1]Start.listina!$O$7,"",ROW()-2)</f>
        <v/>
      </c>
      <c r="H45" s="278"/>
      <c r="I45" s="280"/>
      <c r="K45" s="281" t="str">
        <f t="shared" ca="1" si="0"/>
        <v/>
      </c>
      <c r="L45" s="281" t="str">
        <f t="shared" ca="1" si="1"/>
        <v/>
      </c>
      <c r="M45" s="281">
        <f t="shared" ca="1" si="2"/>
        <v>0</v>
      </c>
      <c r="N45" s="281">
        <f t="shared" ca="1" si="6"/>
        <v>0</v>
      </c>
      <c r="O45" s="281" t="str">
        <f t="shared" ca="1" si="3"/>
        <v/>
      </c>
      <c r="P45" s="281">
        <f t="shared" ca="1" si="4"/>
        <v>0</v>
      </c>
      <c r="Q45" s="288">
        <f t="shared" ca="1" si="5"/>
        <v>0</v>
      </c>
    </row>
    <row r="46" spans="3:17" ht="22.5">
      <c r="C46" s="284" t="str">
        <f ca="1">IF(ROW()-2&gt;[1]Start.listina!$O$7,"",INDIRECT(ADDRESS(3+(ROW()-3)*2,$D$2,1,1,"Centrum")))</f>
        <v/>
      </c>
      <c r="D46" s="284" t="str">
        <f ca="1">IF(ROW()-2&gt;[1]Start.listina!$O$7,"",INDIRECT(ADDRESS(4+(ROW()-3)*2,$D$2,1,1,"Centrum")))</f>
        <v/>
      </c>
      <c r="E46" s="282" t="str">
        <f ca="1">IF(TYPE(VLOOKUP(C46,[1]Centrum!$A$3:$C$130,3,0))&gt;3," - ",VLOOKUP(C46,[1]Centrum!$A$3:$C$130,3,0))</f>
        <v xml:space="preserve"> - </v>
      </c>
      <c r="F46" s="282" t="str">
        <f ca="1">IF(TYPE(VLOOKUP(D46,[1]Centrum!$A$3:$C$130,3,0))&gt;3," - ",VLOOKUP(D46,[1]Centrum!$A$3:$C$130,3,0))</f>
        <v xml:space="preserve"> - </v>
      </c>
      <c r="G46" s="448" t="str">
        <f>IF(ROW()-2&gt;[1]Start.listina!$O$7,"",ROW()-2)</f>
        <v/>
      </c>
      <c r="H46" s="278"/>
      <c r="I46" s="280"/>
      <c r="K46" s="281" t="str">
        <f t="shared" ca="1" si="0"/>
        <v/>
      </c>
      <c r="L46" s="281" t="str">
        <f t="shared" ca="1" si="1"/>
        <v/>
      </c>
      <c r="M46" s="281">
        <f t="shared" ca="1" si="2"/>
        <v>0</v>
      </c>
      <c r="N46" s="281">
        <f t="shared" ca="1" si="6"/>
        <v>0</v>
      </c>
      <c r="O46" s="281" t="str">
        <f t="shared" ca="1" si="3"/>
        <v/>
      </c>
      <c r="P46" s="281">
        <f t="shared" ca="1" si="4"/>
        <v>0</v>
      </c>
      <c r="Q46" s="288">
        <f t="shared" ca="1" si="5"/>
        <v>0</v>
      </c>
    </row>
    <row r="47" spans="3:17" ht="22.5">
      <c r="C47" s="284" t="str">
        <f ca="1">IF(ROW()-2&gt;[1]Start.listina!$O$7,"",INDIRECT(ADDRESS(3+(ROW()-3)*2,$D$2,1,1,"Centrum")))</f>
        <v/>
      </c>
      <c r="D47" s="284" t="str">
        <f ca="1">IF(ROW()-2&gt;[1]Start.listina!$O$7,"",INDIRECT(ADDRESS(4+(ROW()-3)*2,$D$2,1,1,"Centrum")))</f>
        <v/>
      </c>
      <c r="E47" s="282" t="str">
        <f ca="1">IF(TYPE(VLOOKUP(C47,[1]Centrum!$A$3:$C$130,3,0))&gt;3," - ",VLOOKUP(C47,[1]Centrum!$A$3:$C$130,3,0))</f>
        <v xml:space="preserve"> - </v>
      </c>
      <c r="F47" s="282" t="str">
        <f ca="1">IF(TYPE(VLOOKUP(D47,[1]Centrum!$A$3:$C$130,3,0))&gt;3," - ",VLOOKUP(D47,[1]Centrum!$A$3:$C$130,3,0))</f>
        <v xml:space="preserve"> - </v>
      </c>
      <c r="G47" s="448" t="str">
        <f>IF(ROW()-2&gt;[1]Start.listina!$O$7,"",ROW()-2)</f>
        <v/>
      </c>
      <c r="H47" s="278"/>
      <c r="I47" s="280"/>
      <c r="K47" s="281" t="str">
        <f t="shared" ca="1" si="0"/>
        <v/>
      </c>
      <c r="L47" s="281" t="str">
        <f t="shared" ca="1" si="1"/>
        <v/>
      </c>
      <c r="M47" s="281">
        <f t="shared" ca="1" si="2"/>
        <v>0</v>
      </c>
      <c r="N47" s="281">
        <f t="shared" ca="1" si="6"/>
        <v>0</v>
      </c>
      <c r="O47" s="281" t="str">
        <f t="shared" ca="1" si="3"/>
        <v/>
      </c>
      <c r="P47" s="281">
        <f t="shared" ca="1" si="4"/>
        <v>0</v>
      </c>
      <c r="Q47" s="288">
        <f t="shared" ca="1" si="5"/>
        <v>0</v>
      </c>
    </row>
    <row r="48" spans="3:17" ht="22.5">
      <c r="C48" s="284" t="str">
        <f ca="1">IF(ROW()-2&gt;[1]Start.listina!$O$7,"",INDIRECT(ADDRESS(3+(ROW()-3)*2,$D$2,1,1,"Centrum")))</f>
        <v/>
      </c>
      <c r="D48" s="284" t="str">
        <f ca="1">IF(ROW()-2&gt;[1]Start.listina!$O$7,"",INDIRECT(ADDRESS(4+(ROW()-3)*2,$D$2,1,1,"Centrum")))</f>
        <v/>
      </c>
      <c r="E48" s="282" t="str">
        <f ca="1">IF(TYPE(VLOOKUP(C48,[1]Centrum!$A$3:$C$130,3,0))&gt;3," - ",VLOOKUP(C48,[1]Centrum!$A$3:$C$130,3,0))</f>
        <v xml:space="preserve"> - </v>
      </c>
      <c r="F48" s="282" t="str">
        <f ca="1">IF(TYPE(VLOOKUP(D48,[1]Centrum!$A$3:$C$130,3,0))&gt;3," - ",VLOOKUP(D48,[1]Centrum!$A$3:$C$130,3,0))</f>
        <v xml:space="preserve"> - </v>
      </c>
      <c r="G48" s="448" t="str">
        <f>IF(ROW()-2&gt;[1]Start.listina!$O$7,"",ROW()-2)</f>
        <v/>
      </c>
      <c r="H48" s="278"/>
      <c r="I48" s="280"/>
      <c r="K48" s="281" t="str">
        <f t="shared" ca="1" si="0"/>
        <v/>
      </c>
      <c r="L48" s="281" t="str">
        <f t="shared" ca="1" si="1"/>
        <v/>
      </c>
      <c r="M48" s="281">
        <f t="shared" ca="1" si="2"/>
        <v>0</v>
      </c>
      <c r="N48" s="281">
        <f t="shared" ca="1" si="6"/>
        <v>0</v>
      </c>
      <c r="O48" s="281" t="str">
        <f t="shared" ca="1" si="3"/>
        <v/>
      </c>
      <c r="P48" s="281">
        <f t="shared" ca="1" si="4"/>
        <v>0</v>
      </c>
      <c r="Q48" s="288">
        <f t="shared" ca="1" si="5"/>
        <v>0</v>
      </c>
    </row>
    <row r="49" spans="3:17" ht="22.5">
      <c r="C49" s="284" t="str">
        <f ca="1">IF(ROW()-2&gt;[1]Start.listina!$O$7,"",INDIRECT(ADDRESS(3+(ROW()-3)*2,$D$2,1,1,"Centrum")))</f>
        <v/>
      </c>
      <c r="D49" s="284" t="str">
        <f ca="1">IF(ROW()-2&gt;[1]Start.listina!$O$7,"",INDIRECT(ADDRESS(4+(ROW()-3)*2,$D$2,1,1,"Centrum")))</f>
        <v/>
      </c>
      <c r="E49" s="282" t="str">
        <f ca="1">IF(TYPE(VLOOKUP(C49,[1]Centrum!$A$3:$C$130,3,0))&gt;3," - ",VLOOKUP(C49,[1]Centrum!$A$3:$C$130,3,0))</f>
        <v xml:space="preserve"> - </v>
      </c>
      <c r="F49" s="282" t="str">
        <f ca="1">IF(TYPE(VLOOKUP(D49,[1]Centrum!$A$3:$C$130,3,0))&gt;3," - ",VLOOKUP(D49,[1]Centrum!$A$3:$C$130,3,0))</f>
        <v xml:space="preserve"> - </v>
      </c>
      <c r="G49" s="448" t="str">
        <f>IF(ROW()-2&gt;[1]Start.listina!$O$7,"",ROW()-2)</f>
        <v/>
      </c>
      <c r="H49" s="278"/>
      <c r="I49" s="280"/>
      <c r="K49" s="281" t="str">
        <f t="shared" ca="1" si="0"/>
        <v/>
      </c>
      <c r="L49" s="281" t="str">
        <f t="shared" ca="1" si="1"/>
        <v/>
      </c>
      <c r="M49" s="281">
        <f t="shared" ca="1" si="2"/>
        <v>0</v>
      </c>
      <c r="N49" s="281">
        <f t="shared" ca="1" si="6"/>
        <v>0</v>
      </c>
      <c r="O49" s="281" t="str">
        <f t="shared" ca="1" si="3"/>
        <v/>
      </c>
      <c r="P49" s="281">
        <f t="shared" ca="1" si="4"/>
        <v>0</v>
      </c>
      <c r="Q49" s="288">
        <f t="shared" ca="1" si="5"/>
        <v>0</v>
      </c>
    </row>
    <row r="50" spans="3:17" ht="22.5">
      <c r="C50" s="284" t="str">
        <f ca="1">IF(ROW()-2&gt;[1]Start.listina!$O$7,"",INDIRECT(ADDRESS(3+(ROW()-3)*2,$D$2,1,1,"Centrum")))</f>
        <v/>
      </c>
      <c r="D50" s="284" t="str">
        <f ca="1">IF(ROW()-2&gt;[1]Start.listina!$O$7,"",INDIRECT(ADDRESS(4+(ROW()-3)*2,$D$2,1,1,"Centrum")))</f>
        <v/>
      </c>
      <c r="E50" s="282" t="str">
        <f ca="1">IF(TYPE(VLOOKUP(C50,[1]Centrum!$A$3:$C$130,3,0))&gt;3," - ",VLOOKUP(C50,[1]Centrum!$A$3:$C$130,3,0))</f>
        <v xml:space="preserve"> - </v>
      </c>
      <c r="F50" s="282" t="str">
        <f ca="1">IF(TYPE(VLOOKUP(D50,[1]Centrum!$A$3:$C$130,3,0))&gt;3," - ",VLOOKUP(D50,[1]Centrum!$A$3:$C$130,3,0))</f>
        <v xml:space="preserve"> - </v>
      </c>
      <c r="G50" s="448" t="str">
        <f>IF(ROW()-2&gt;[1]Start.listina!$O$7,"",ROW()-2)</f>
        <v/>
      </c>
      <c r="H50" s="278"/>
      <c r="I50" s="280"/>
      <c r="K50" s="281" t="str">
        <f t="shared" ca="1" si="0"/>
        <v/>
      </c>
      <c r="L50" s="281" t="str">
        <f t="shared" ca="1" si="1"/>
        <v/>
      </c>
      <c r="M50" s="281">
        <f t="shared" ca="1" si="2"/>
        <v>0</v>
      </c>
      <c r="N50" s="281">
        <f t="shared" ca="1" si="6"/>
        <v>0</v>
      </c>
      <c r="O50" s="281" t="str">
        <f t="shared" ca="1" si="3"/>
        <v/>
      </c>
      <c r="P50" s="281">
        <f t="shared" ca="1" si="4"/>
        <v>0</v>
      </c>
      <c r="Q50" s="288">
        <f t="shared" ca="1" si="5"/>
        <v>0</v>
      </c>
    </row>
    <row r="51" spans="3:17" ht="22.5">
      <c r="C51" s="284" t="str">
        <f ca="1">IF(ROW()-2&gt;[1]Start.listina!$O$7,"",INDIRECT(ADDRESS(3+(ROW()-3)*2,$D$2,1,1,"Centrum")))</f>
        <v/>
      </c>
      <c r="D51" s="284" t="str">
        <f ca="1">IF(ROW()-2&gt;[1]Start.listina!$O$7,"",INDIRECT(ADDRESS(4+(ROW()-3)*2,$D$2,1,1,"Centrum")))</f>
        <v/>
      </c>
      <c r="E51" s="282" t="str">
        <f ca="1">IF(TYPE(VLOOKUP(C51,[1]Centrum!$A$3:$C$130,3,0))&gt;3," - ",VLOOKUP(C51,[1]Centrum!$A$3:$C$130,3,0))</f>
        <v xml:space="preserve"> - </v>
      </c>
      <c r="F51" s="282" t="str">
        <f ca="1">IF(TYPE(VLOOKUP(D51,[1]Centrum!$A$3:$C$130,3,0))&gt;3," - ",VLOOKUP(D51,[1]Centrum!$A$3:$C$130,3,0))</f>
        <v xml:space="preserve"> - </v>
      </c>
      <c r="G51" s="448" t="str">
        <f>IF(ROW()-2&gt;[1]Start.listina!$O$7,"",ROW()-2)</f>
        <v/>
      </c>
      <c r="H51" s="278"/>
      <c r="I51" s="280"/>
      <c r="K51" s="281" t="str">
        <f t="shared" ca="1" si="0"/>
        <v/>
      </c>
      <c r="L51" s="281" t="str">
        <f t="shared" ca="1" si="1"/>
        <v/>
      </c>
      <c r="M51" s="281">
        <f t="shared" ca="1" si="2"/>
        <v>0</v>
      </c>
      <c r="N51" s="281">
        <f t="shared" ca="1" si="6"/>
        <v>0</v>
      </c>
      <c r="O51" s="281" t="str">
        <f t="shared" ca="1" si="3"/>
        <v/>
      </c>
      <c r="P51" s="281">
        <f t="shared" ca="1" si="4"/>
        <v>0</v>
      </c>
      <c r="Q51" s="288">
        <f t="shared" ca="1" si="5"/>
        <v>0</v>
      </c>
    </row>
    <row r="52" spans="3:17" ht="22.5">
      <c r="C52" s="284" t="str">
        <f ca="1">IF(ROW()-2&gt;[1]Start.listina!$O$7,"",INDIRECT(ADDRESS(3+(ROW()-3)*2,$D$2,1,1,"Centrum")))</f>
        <v/>
      </c>
      <c r="D52" s="284" t="str">
        <f ca="1">IF(ROW()-2&gt;[1]Start.listina!$O$7,"",INDIRECT(ADDRESS(4+(ROW()-3)*2,$D$2,1,1,"Centrum")))</f>
        <v/>
      </c>
      <c r="E52" s="282" t="str">
        <f ca="1">IF(TYPE(VLOOKUP(C52,[1]Centrum!$A$3:$C$130,3,0))&gt;3," - ",VLOOKUP(C52,[1]Centrum!$A$3:$C$130,3,0))</f>
        <v xml:space="preserve"> - </v>
      </c>
      <c r="F52" s="282" t="str">
        <f ca="1">IF(TYPE(VLOOKUP(D52,[1]Centrum!$A$3:$C$130,3,0))&gt;3," - ",VLOOKUP(D52,[1]Centrum!$A$3:$C$130,3,0))</f>
        <v xml:space="preserve"> - </v>
      </c>
      <c r="G52" s="448" t="str">
        <f>IF(ROW()-2&gt;[1]Start.listina!$O$7,"",ROW()-2)</f>
        <v/>
      </c>
      <c r="H52" s="278"/>
      <c r="I52" s="280"/>
      <c r="K52" s="281" t="str">
        <f t="shared" ca="1" si="0"/>
        <v/>
      </c>
      <c r="L52" s="281" t="str">
        <f t="shared" ca="1" si="1"/>
        <v/>
      </c>
      <c r="M52" s="281">
        <f t="shared" ca="1" si="2"/>
        <v>0</v>
      </c>
      <c r="N52" s="281">
        <f t="shared" ca="1" si="6"/>
        <v>0</v>
      </c>
      <c r="O52" s="281" t="str">
        <f t="shared" ca="1" si="3"/>
        <v/>
      </c>
      <c r="P52" s="281">
        <f t="shared" ca="1" si="4"/>
        <v>0</v>
      </c>
      <c r="Q52" s="288">
        <f t="shared" ca="1" si="5"/>
        <v>0</v>
      </c>
    </row>
    <row r="53" spans="3:17" ht="22.5">
      <c r="C53" s="284" t="str">
        <f ca="1">IF(ROW()-2&gt;[1]Start.listina!$O$7,"",INDIRECT(ADDRESS(3+(ROW()-3)*2,$D$2,1,1,"Centrum")))</f>
        <v/>
      </c>
      <c r="D53" s="284" t="str">
        <f ca="1">IF(ROW()-2&gt;[1]Start.listina!$O$7,"",INDIRECT(ADDRESS(4+(ROW()-3)*2,$D$2,1,1,"Centrum")))</f>
        <v/>
      </c>
      <c r="E53" s="282" t="str">
        <f ca="1">IF(TYPE(VLOOKUP(C53,[1]Centrum!$A$3:$C$130,3,0))&gt;3," - ",VLOOKUP(C53,[1]Centrum!$A$3:$C$130,3,0))</f>
        <v xml:space="preserve"> - </v>
      </c>
      <c r="F53" s="282" t="str">
        <f ca="1">IF(TYPE(VLOOKUP(D53,[1]Centrum!$A$3:$C$130,3,0))&gt;3," - ",VLOOKUP(D53,[1]Centrum!$A$3:$C$130,3,0))</f>
        <v xml:space="preserve"> - </v>
      </c>
      <c r="G53" s="448" t="str">
        <f>IF(ROW()-2&gt;[1]Start.listina!$O$7,"",ROW()-2)</f>
        <v/>
      </c>
      <c r="H53" s="278"/>
      <c r="I53" s="280"/>
      <c r="K53" s="281" t="str">
        <f t="shared" ca="1" si="0"/>
        <v/>
      </c>
      <c r="L53" s="281" t="str">
        <f t="shared" ca="1" si="1"/>
        <v/>
      </c>
      <c r="M53" s="281">
        <f t="shared" ca="1" si="2"/>
        <v>0</v>
      </c>
      <c r="N53" s="281">
        <f t="shared" ca="1" si="6"/>
        <v>0</v>
      </c>
      <c r="O53" s="281" t="str">
        <f t="shared" ca="1" si="3"/>
        <v/>
      </c>
      <c r="P53" s="281">
        <f t="shared" ca="1" si="4"/>
        <v>0</v>
      </c>
      <c r="Q53" s="288">
        <f t="shared" ca="1" si="5"/>
        <v>0</v>
      </c>
    </row>
    <row r="54" spans="3:17" ht="22.5">
      <c r="C54" s="284" t="str">
        <f ca="1">IF(ROW()-2&gt;[1]Start.listina!$O$7,"",INDIRECT(ADDRESS(3+(ROW()-3)*2,$D$2,1,1,"Centrum")))</f>
        <v/>
      </c>
      <c r="D54" s="284" t="str">
        <f ca="1">IF(ROW()-2&gt;[1]Start.listina!$O$7,"",INDIRECT(ADDRESS(4+(ROW()-3)*2,$D$2,1,1,"Centrum")))</f>
        <v/>
      </c>
      <c r="E54" s="282" t="str">
        <f ca="1">IF(TYPE(VLOOKUP(C54,[1]Centrum!$A$3:$C$130,3,0))&gt;3," - ",VLOOKUP(C54,[1]Centrum!$A$3:$C$130,3,0))</f>
        <v xml:space="preserve"> - </v>
      </c>
      <c r="F54" s="282" t="str">
        <f ca="1">IF(TYPE(VLOOKUP(D54,[1]Centrum!$A$3:$C$130,3,0))&gt;3," - ",VLOOKUP(D54,[1]Centrum!$A$3:$C$130,3,0))</f>
        <v xml:space="preserve"> - </v>
      </c>
      <c r="G54" s="448" t="str">
        <f>IF(ROW()-2&gt;[1]Start.listina!$O$7,"",ROW()-2)</f>
        <v/>
      </c>
      <c r="H54" s="278"/>
      <c r="I54" s="280"/>
      <c r="K54" s="281" t="str">
        <f t="shared" ca="1" si="0"/>
        <v/>
      </c>
      <c r="L54" s="281" t="str">
        <f t="shared" ca="1" si="1"/>
        <v/>
      </c>
      <c r="M54" s="281">
        <f t="shared" ca="1" si="2"/>
        <v>0</v>
      </c>
      <c r="N54" s="281">
        <f t="shared" ca="1" si="6"/>
        <v>0</v>
      </c>
      <c r="O54" s="281" t="str">
        <f t="shared" ca="1" si="3"/>
        <v/>
      </c>
      <c r="P54" s="281">
        <f t="shared" ca="1" si="4"/>
        <v>0</v>
      </c>
      <c r="Q54" s="288">
        <f t="shared" ca="1" si="5"/>
        <v>0</v>
      </c>
    </row>
    <row r="55" spans="3:17" ht="22.5">
      <c r="C55" s="284" t="str">
        <f ca="1">IF(ROW()-2&gt;[1]Start.listina!$O$7,"",INDIRECT(ADDRESS(3+(ROW()-3)*2,$D$2,1,1,"Centrum")))</f>
        <v/>
      </c>
      <c r="D55" s="284" t="str">
        <f ca="1">IF(ROW()-2&gt;[1]Start.listina!$O$7,"",INDIRECT(ADDRESS(4+(ROW()-3)*2,$D$2,1,1,"Centrum")))</f>
        <v/>
      </c>
      <c r="E55" s="282" t="str">
        <f ca="1">IF(TYPE(VLOOKUP(C55,[1]Centrum!$A$3:$C$130,3,0))&gt;3," - ",VLOOKUP(C55,[1]Centrum!$A$3:$C$130,3,0))</f>
        <v xml:space="preserve"> - </v>
      </c>
      <c r="F55" s="282" t="str">
        <f ca="1">IF(TYPE(VLOOKUP(D55,[1]Centrum!$A$3:$C$130,3,0))&gt;3," - ",VLOOKUP(D55,[1]Centrum!$A$3:$C$130,3,0))</f>
        <v xml:space="preserve"> - </v>
      </c>
      <c r="G55" s="448" t="str">
        <f>IF(ROW()-2&gt;[1]Start.listina!$O$7,"",ROW()-2)</f>
        <v/>
      </c>
      <c r="H55" s="278"/>
      <c r="I55" s="280"/>
      <c r="K55" s="281" t="str">
        <f t="shared" ca="1" si="0"/>
        <v/>
      </c>
      <c r="L55" s="281" t="str">
        <f t="shared" ca="1" si="1"/>
        <v/>
      </c>
      <c r="M55" s="281">
        <f t="shared" ca="1" si="2"/>
        <v>0</v>
      </c>
      <c r="N55" s="281">
        <f t="shared" ca="1" si="6"/>
        <v>0</v>
      </c>
      <c r="O55" s="281" t="str">
        <f t="shared" ca="1" si="3"/>
        <v/>
      </c>
      <c r="P55" s="281">
        <f t="shared" ca="1" si="4"/>
        <v>0</v>
      </c>
      <c r="Q55" s="288">
        <f t="shared" ca="1" si="5"/>
        <v>0</v>
      </c>
    </row>
    <row r="56" spans="3:17" ht="22.5">
      <c r="C56" s="284" t="str">
        <f ca="1">IF(ROW()-2&gt;[1]Start.listina!$O$7,"",INDIRECT(ADDRESS(3+(ROW()-3)*2,$D$2,1,1,"Centrum")))</f>
        <v/>
      </c>
      <c r="D56" s="284" t="str">
        <f ca="1">IF(ROW()-2&gt;[1]Start.listina!$O$7,"",INDIRECT(ADDRESS(4+(ROW()-3)*2,$D$2,1,1,"Centrum")))</f>
        <v/>
      </c>
      <c r="E56" s="282" t="str">
        <f ca="1">IF(TYPE(VLOOKUP(C56,[1]Centrum!$A$3:$C$130,3,0))&gt;3," - ",VLOOKUP(C56,[1]Centrum!$A$3:$C$130,3,0))</f>
        <v xml:space="preserve"> - </v>
      </c>
      <c r="F56" s="282" t="str">
        <f ca="1">IF(TYPE(VLOOKUP(D56,[1]Centrum!$A$3:$C$130,3,0))&gt;3," - ",VLOOKUP(D56,[1]Centrum!$A$3:$C$130,3,0))</f>
        <v xml:space="preserve"> - </v>
      </c>
      <c r="G56" s="448" t="str">
        <f>IF(ROW()-2&gt;[1]Start.listina!$O$7,"",ROW()-2)</f>
        <v/>
      </c>
      <c r="H56" s="278"/>
      <c r="I56" s="280"/>
      <c r="K56" s="281" t="str">
        <f t="shared" ca="1" si="0"/>
        <v/>
      </c>
      <c r="L56" s="281" t="str">
        <f t="shared" ca="1" si="1"/>
        <v/>
      </c>
      <c r="M56" s="281">
        <f t="shared" ca="1" si="2"/>
        <v>0</v>
      </c>
      <c r="N56" s="281">
        <f t="shared" ca="1" si="6"/>
        <v>0</v>
      </c>
      <c r="O56" s="281" t="str">
        <f t="shared" ca="1" si="3"/>
        <v/>
      </c>
      <c r="P56" s="281">
        <f t="shared" ca="1" si="4"/>
        <v>0</v>
      </c>
      <c r="Q56" s="288">
        <f t="shared" ca="1" si="5"/>
        <v>0</v>
      </c>
    </row>
    <row r="57" spans="3:17" ht="22.5">
      <c r="C57" s="284" t="str">
        <f ca="1">IF(ROW()-2&gt;[1]Start.listina!$O$7,"",INDIRECT(ADDRESS(3+(ROW()-3)*2,$D$2,1,1,"Centrum")))</f>
        <v/>
      </c>
      <c r="D57" s="284" t="str">
        <f ca="1">IF(ROW()-2&gt;[1]Start.listina!$O$7,"",INDIRECT(ADDRESS(4+(ROW()-3)*2,$D$2,1,1,"Centrum")))</f>
        <v/>
      </c>
      <c r="E57" s="282" t="str">
        <f ca="1">IF(TYPE(VLOOKUP(C57,[1]Centrum!$A$3:$C$130,3,0))&gt;3," - ",VLOOKUP(C57,[1]Centrum!$A$3:$C$130,3,0))</f>
        <v xml:space="preserve"> - </v>
      </c>
      <c r="F57" s="282" t="str">
        <f ca="1">IF(TYPE(VLOOKUP(D57,[1]Centrum!$A$3:$C$130,3,0))&gt;3," - ",VLOOKUP(D57,[1]Centrum!$A$3:$C$130,3,0))</f>
        <v xml:space="preserve"> - </v>
      </c>
      <c r="G57" s="448" t="str">
        <f>IF(ROW()-2&gt;[1]Start.listina!$O$7,"",ROW()-2)</f>
        <v/>
      </c>
      <c r="H57" s="278"/>
      <c r="I57" s="280"/>
      <c r="K57" s="281" t="str">
        <f t="shared" ca="1" si="0"/>
        <v/>
      </c>
      <c r="L57" s="281" t="str">
        <f t="shared" ca="1" si="1"/>
        <v/>
      </c>
      <c r="M57" s="281">
        <f t="shared" ca="1" si="2"/>
        <v>0</v>
      </c>
      <c r="N57" s="281">
        <f t="shared" ca="1" si="6"/>
        <v>0</v>
      </c>
      <c r="O57" s="281" t="str">
        <f t="shared" ca="1" si="3"/>
        <v/>
      </c>
      <c r="P57" s="281">
        <f t="shared" ca="1" si="4"/>
        <v>0</v>
      </c>
      <c r="Q57" s="288">
        <f t="shared" ca="1" si="5"/>
        <v>0</v>
      </c>
    </row>
    <row r="58" spans="3:17" ht="22.5">
      <c r="C58" s="284" t="str">
        <f ca="1">IF(ROW()-2&gt;[1]Start.listina!$O$7,"",INDIRECT(ADDRESS(3+(ROW()-3)*2,$D$2,1,1,"Centrum")))</f>
        <v/>
      </c>
      <c r="D58" s="284" t="str">
        <f ca="1">IF(ROW()-2&gt;[1]Start.listina!$O$7,"",INDIRECT(ADDRESS(4+(ROW()-3)*2,$D$2,1,1,"Centrum")))</f>
        <v/>
      </c>
      <c r="E58" s="282" t="str">
        <f ca="1">IF(TYPE(VLOOKUP(C58,[1]Centrum!$A$3:$C$130,3,0))&gt;3," - ",VLOOKUP(C58,[1]Centrum!$A$3:$C$130,3,0))</f>
        <v xml:space="preserve"> - </v>
      </c>
      <c r="F58" s="282" t="str">
        <f ca="1">IF(TYPE(VLOOKUP(D58,[1]Centrum!$A$3:$C$130,3,0))&gt;3," - ",VLOOKUP(D58,[1]Centrum!$A$3:$C$130,3,0))</f>
        <v xml:space="preserve"> - </v>
      </c>
      <c r="G58" s="448" t="str">
        <f>IF(ROW()-2&gt;[1]Start.listina!$O$7,"",ROW()-2)</f>
        <v/>
      </c>
      <c r="H58" s="278"/>
      <c r="I58" s="280"/>
      <c r="K58" s="281" t="str">
        <f t="shared" ca="1" si="0"/>
        <v/>
      </c>
      <c r="L58" s="281" t="str">
        <f t="shared" ca="1" si="1"/>
        <v/>
      </c>
      <c r="M58" s="281">
        <f t="shared" ca="1" si="2"/>
        <v>0</v>
      </c>
      <c r="N58" s="281">
        <f t="shared" ca="1" si="6"/>
        <v>0</v>
      </c>
      <c r="O58" s="281" t="str">
        <f t="shared" ca="1" si="3"/>
        <v/>
      </c>
      <c r="P58" s="281">
        <f t="shared" ca="1" si="4"/>
        <v>0</v>
      </c>
      <c r="Q58" s="288">
        <f t="shared" ca="1" si="5"/>
        <v>0</v>
      </c>
    </row>
    <row r="59" spans="3:17" ht="22.5">
      <c r="C59" s="284" t="str">
        <f ca="1">IF(ROW()-2&gt;[1]Start.listina!$O$7,"",INDIRECT(ADDRESS(3+(ROW()-3)*2,$D$2,1,1,"Centrum")))</f>
        <v/>
      </c>
      <c r="D59" s="284" t="str">
        <f ca="1">IF(ROW()-2&gt;[1]Start.listina!$O$7,"",INDIRECT(ADDRESS(4+(ROW()-3)*2,$D$2,1,1,"Centrum")))</f>
        <v/>
      </c>
      <c r="E59" s="282" t="str">
        <f ca="1">IF(TYPE(VLOOKUP(C59,[1]Centrum!$A$3:$C$130,3,0))&gt;3," - ",VLOOKUP(C59,[1]Centrum!$A$3:$C$130,3,0))</f>
        <v xml:space="preserve"> - </v>
      </c>
      <c r="F59" s="282" t="str">
        <f ca="1">IF(TYPE(VLOOKUP(D59,[1]Centrum!$A$3:$C$130,3,0))&gt;3," - ",VLOOKUP(D59,[1]Centrum!$A$3:$C$130,3,0))</f>
        <v xml:space="preserve"> - </v>
      </c>
      <c r="G59" s="448" t="str">
        <f>IF(ROW()-2&gt;[1]Start.listina!$O$7,"",ROW()-2)</f>
        <v/>
      </c>
      <c r="H59" s="278"/>
      <c r="I59" s="280"/>
      <c r="K59" s="281" t="str">
        <f t="shared" ca="1" si="0"/>
        <v/>
      </c>
      <c r="L59" s="281" t="str">
        <f t="shared" ca="1" si="1"/>
        <v/>
      </c>
      <c r="M59" s="281">
        <f t="shared" ca="1" si="2"/>
        <v>0</v>
      </c>
      <c r="N59" s="281">
        <f t="shared" ca="1" si="6"/>
        <v>0</v>
      </c>
      <c r="O59" s="281" t="str">
        <f t="shared" ca="1" si="3"/>
        <v/>
      </c>
      <c r="P59" s="281">
        <f t="shared" ca="1" si="4"/>
        <v>0</v>
      </c>
      <c r="Q59" s="288">
        <f t="shared" ca="1" si="5"/>
        <v>0</v>
      </c>
    </row>
    <row r="60" spans="3:17" ht="22.5">
      <c r="C60" s="284" t="str">
        <f ca="1">IF(ROW()-2&gt;[1]Start.listina!$O$7,"",INDIRECT(ADDRESS(3+(ROW()-3)*2,$D$2,1,1,"Centrum")))</f>
        <v/>
      </c>
      <c r="D60" s="284" t="str">
        <f ca="1">IF(ROW()-2&gt;[1]Start.listina!$O$7,"",INDIRECT(ADDRESS(4+(ROW()-3)*2,$D$2,1,1,"Centrum")))</f>
        <v/>
      </c>
      <c r="E60" s="282" t="str">
        <f ca="1">IF(TYPE(VLOOKUP(C60,[1]Centrum!$A$3:$C$130,3,0))&gt;3," - ",VLOOKUP(C60,[1]Centrum!$A$3:$C$130,3,0))</f>
        <v xml:space="preserve"> - </v>
      </c>
      <c r="F60" s="282" t="str">
        <f ca="1">IF(TYPE(VLOOKUP(D60,[1]Centrum!$A$3:$C$130,3,0))&gt;3," - ",VLOOKUP(D60,[1]Centrum!$A$3:$C$130,3,0))</f>
        <v xml:space="preserve"> - </v>
      </c>
      <c r="G60" s="448" t="str">
        <f>IF(ROW()-2&gt;[1]Start.listina!$O$7,"",ROW()-2)</f>
        <v/>
      </c>
      <c r="H60" s="278"/>
      <c r="I60" s="280"/>
      <c r="K60" s="281" t="str">
        <f t="shared" ca="1" si="0"/>
        <v/>
      </c>
      <c r="L60" s="281" t="str">
        <f t="shared" ca="1" si="1"/>
        <v/>
      </c>
      <c r="M60" s="281">
        <f t="shared" ca="1" si="2"/>
        <v>0</v>
      </c>
      <c r="N60" s="281">
        <f t="shared" ca="1" si="6"/>
        <v>0</v>
      </c>
      <c r="O60" s="281" t="str">
        <f t="shared" ca="1" si="3"/>
        <v/>
      </c>
      <c r="P60" s="281">
        <f t="shared" ca="1" si="4"/>
        <v>0</v>
      </c>
      <c r="Q60" s="288">
        <f t="shared" ca="1" si="5"/>
        <v>0</v>
      </c>
    </row>
    <row r="61" spans="3:17" ht="22.5">
      <c r="C61" s="284" t="str">
        <f ca="1">IF(ROW()-2&gt;[1]Start.listina!$O$7,"",INDIRECT(ADDRESS(3+(ROW()-3)*2,$D$2,1,1,"Centrum")))</f>
        <v/>
      </c>
      <c r="D61" s="284" t="str">
        <f ca="1">IF(ROW()-2&gt;[1]Start.listina!$O$7,"",INDIRECT(ADDRESS(4+(ROW()-3)*2,$D$2,1,1,"Centrum")))</f>
        <v/>
      </c>
      <c r="E61" s="282" t="str">
        <f ca="1">IF(TYPE(VLOOKUP(C61,[1]Centrum!$A$3:$C$130,3,0))&gt;3," - ",VLOOKUP(C61,[1]Centrum!$A$3:$C$130,3,0))</f>
        <v xml:space="preserve"> - </v>
      </c>
      <c r="F61" s="282" t="str">
        <f ca="1">IF(TYPE(VLOOKUP(D61,[1]Centrum!$A$3:$C$130,3,0))&gt;3," - ",VLOOKUP(D61,[1]Centrum!$A$3:$C$130,3,0))</f>
        <v xml:space="preserve"> - </v>
      </c>
      <c r="G61" s="448" t="str">
        <f>IF(ROW()-2&gt;[1]Start.listina!$O$7,"",ROW()-2)</f>
        <v/>
      </c>
      <c r="H61" s="278"/>
      <c r="I61" s="280"/>
      <c r="K61" s="281" t="str">
        <f t="shared" ca="1" si="0"/>
        <v/>
      </c>
      <c r="L61" s="281" t="str">
        <f t="shared" ca="1" si="1"/>
        <v/>
      </c>
      <c r="M61" s="281">
        <f t="shared" ca="1" si="2"/>
        <v>0</v>
      </c>
      <c r="N61" s="281">
        <f t="shared" ca="1" si="6"/>
        <v>0</v>
      </c>
      <c r="O61" s="281" t="str">
        <f t="shared" ca="1" si="3"/>
        <v/>
      </c>
      <c r="P61" s="281">
        <f t="shared" ca="1" si="4"/>
        <v>0</v>
      </c>
      <c r="Q61" s="288">
        <f t="shared" ca="1" si="5"/>
        <v>0</v>
      </c>
    </row>
    <row r="62" spans="3:17" ht="22.5">
      <c r="C62" s="284" t="str">
        <f ca="1">IF(ROW()-2&gt;[1]Start.listina!$O$7,"",INDIRECT(ADDRESS(3+(ROW()-3)*2,$D$2,1,1,"Centrum")))</f>
        <v/>
      </c>
      <c r="D62" s="284" t="str">
        <f ca="1">IF(ROW()-2&gt;[1]Start.listina!$O$7,"",INDIRECT(ADDRESS(4+(ROW()-3)*2,$D$2,1,1,"Centrum")))</f>
        <v/>
      </c>
      <c r="E62" s="282" t="str">
        <f ca="1">IF(TYPE(VLOOKUP(C62,[1]Centrum!$A$3:$C$130,3,0))&gt;3," - ",VLOOKUP(C62,[1]Centrum!$A$3:$C$130,3,0))</f>
        <v xml:space="preserve"> - </v>
      </c>
      <c r="F62" s="282" t="str">
        <f ca="1">IF(TYPE(VLOOKUP(D62,[1]Centrum!$A$3:$C$130,3,0))&gt;3," - ",VLOOKUP(D62,[1]Centrum!$A$3:$C$130,3,0))</f>
        <v xml:space="preserve"> - </v>
      </c>
      <c r="G62" s="448" t="str">
        <f>IF(ROW()-2&gt;[1]Start.listina!$O$7,"",ROW()-2)</f>
        <v/>
      </c>
      <c r="H62" s="278"/>
      <c r="I62" s="280"/>
      <c r="K62" s="281" t="str">
        <f t="shared" ca="1" si="0"/>
        <v/>
      </c>
      <c r="L62" s="281" t="str">
        <f t="shared" ca="1" si="1"/>
        <v/>
      </c>
      <c r="M62" s="281">
        <f t="shared" ca="1" si="2"/>
        <v>0</v>
      </c>
      <c r="N62" s="281">
        <f t="shared" ca="1" si="6"/>
        <v>0</v>
      </c>
      <c r="O62" s="281" t="str">
        <f t="shared" ca="1" si="3"/>
        <v/>
      </c>
      <c r="P62" s="281">
        <f t="shared" ca="1" si="4"/>
        <v>0</v>
      </c>
      <c r="Q62" s="288">
        <f t="shared" ca="1" si="5"/>
        <v>0</v>
      </c>
    </row>
    <row r="63" spans="3:17" ht="22.5">
      <c r="C63" s="284" t="str">
        <f ca="1">IF(ROW()-2&gt;[1]Start.listina!$O$7,"",INDIRECT(ADDRESS(3+(ROW()-3)*2,$D$2,1,1,"Centrum")))</f>
        <v/>
      </c>
      <c r="D63" s="284" t="str">
        <f ca="1">IF(ROW()-2&gt;[1]Start.listina!$O$7,"",INDIRECT(ADDRESS(4+(ROW()-3)*2,$D$2,1,1,"Centrum")))</f>
        <v/>
      </c>
      <c r="E63" s="282" t="str">
        <f ca="1">IF(TYPE(VLOOKUP(C63,[1]Centrum!$A$3:$C$130,3,0))&gt;3," - ",VLOOKUP(C63,[1]Centrum!$A$3:$C$130,3,0))</f>
        <v xml:space="preserve"> - </v>
      </c>
      <c r="F63" s="282" t="str">
        <f ca="1">IF(TYPE(VLOOKUP(D63,[1]Centrum!$A$3:$C$130,3,0))&gt;3," - ",VLOOKUP(D63,[1]Centrum!$A$3:$C$130,3,0))</f>
        <v xml:space="preserve"> - </v>
      </c>
      <c r="G63" s="448" t="str">
        <f>IF(ROW()-2&gt;[1]Start.listina!$O$7,"",ROW()-2)</f>
        <v/>
      </c>
      <c r="H63" s="278"/>
      <c r="I63" s="280"/>
      <c r="K63" s="281" t="str">
        <f t="shared" ca="1" si="0"/>
        <v/>
      </c>
      <c r="L63" s="281" t="str">
        <f t="shared" ca="1" si="1"/>
        <v/>
      </c>
      <c r="M63" s="281">
        <f t="shared" ca="1" si="2"/>
        <v>0</v>
      </c>
      <c r="N63" s="281">
        <f t="shared" ca="1" si="6"/>
        <v>0</v>
      </c>
      <c r="O63" s="281" t="str">
        <f t="shared" ca="1" si="3"/>
        <v/>
      </c>
      <c r="P63" s="281">
        <f t="shared" ca="1" si="4"/>
        <v>0</v>
      </c>
      <c r="Q63" s="288">
        <f t="shared" ca="1" si="5"/>
        <v>0</v>
      </c>
    </row>
    <row r="64" spans="3:17" ht="22.5">
      <c r="C64" s="284" t="str">
        <f ca="1">IF(ROW()-2&gt;[1]Start.listina!$O$7,"",INDIRECT(ADDRESS(3+(ROW()-3)*2,$D$2,1,1,"Centrum")))</f>
        <v/>
      </c>
      <c r="D64" s="284" t="str">
        <f ca="1">IF(ROW()-2&gt;[1]Start.listina!$O$7,"",INDIRECT(ADDRESS(4+(ROW()-3)*2,$D$2,1,1,"Centrum")))</f>
        <v/>
      </c>
      <c r="E64" s="282" t="str">
        <f ca="1">IF(TYPE(VLOOKUP(C64,[1]Centrum!$A$3:$C$130,3,0))&gt;3," - ",VLOOKUP(C64,[1]Centrum!$A$3:$C$130,3,0))</f>
        <v xml:space="preserve"> - </v>
      </c>
      <c r="F64" s="282" t="str">
        <f ca="1">IF(TYPE(VLOOKUP(D64,[1]Centrum!$A$3:$C$130,3,0))&gt;3," - ",VLOOKUP(D64,[1]Centrum!$A$3:$C$130,3,0))</f>
        <v xml:space="preserve"> - </v>
      </c>
      <c r="G64" s="448" t="str">
        <f>IF(ROW()-2&gt;[1]Start.listina!$O$7,"",ROW()-2)</f>
        <v/>
      </c>
      <c r="H64" s="278"/>
      <c r="I64" s="280"/>
      <c r="K64" s="281" t="str">
        <f t="shared" ca="1" si="0"/>
        <v/>
      </c>
      <c r="L64" s="281" t="str">
        <f t="shared" ca="1" si="1"/>
        <v/>
      </c>
      <c r="M64" s="281">
        <f t="shared" ca="1" si="2"/>
        <v>0</v>
      </c>
      <c r="N64" s="281">
        <f t="shared" ca="1" si="6"/>
        <v>0</v>
      </c>
      <c r="O64" s="281" t="str">
        <f t="shared" ca="1" si="3"/>
        <v/>
      </c>
      <c r="P64" s="281">
        <f t="shared" ca="1" si="4"/>
        <v>0</v>
      </c>
      <c r="Q64" s="288">
        <f t="shared" ca="1" si="5"/>
        <v>0</v>
      </c>
    </row>
    <row r="65" spans="3:17" ht="22.5">
      <c r="C65" s="284" t="str">
        <f ca="1">IF(ROW()-2&gt;[1]Start.listina!$O$7,"",INDIRECT(ADDRESS(3+(ROW()-3)*2,$D$2,1,1,"Centrum")))</f>
        <v/>
      </c>
      <c r="D65" s="284" t="str">
        <f ca="1">IF(ROW()-2&gt;[1]Start.listina!$O$7,"",INDIRECT(ADDRESS(4+(ROW()-3)*2,$D$2,1,1,"Centrum")))</f>
        <v/>
      </c>
      <c r="E65" s="282" t="str">
        <f ca="1">IF(TYPE(VLOOKUP(C65,[1]Centrum!$A$3:$C$130,3,0))&gt;3," - ",VLOOKUP(C65,[1]Centrum!$A$3:$C$130,3,0))</f>
        <v xml:space="preserve"> - </v>
      </c>
      <c r="F65" s="282" t="str">
        <f ca="1">IF(TYPE(VLOOKUP(D65,[1]Centrum!$A$3:$C$130,3,0))&gt;3," - ",VLOOKUP(D65,[1]Centrum!$A$3:$C$130,3,0))</f>
        <v xml:space="preserve"> - </v>
      </c>
      <c r="G65" s="448" t="str">
        <f>IF(ROW()-2&gt;[1]Start.listina!$O$7,"",ROW()-2)</f>
        <v/>
      </c>
      <c r="H65" s="278"/>
      <c r="I65" s="280"/>
      <c r="K65" s="281" t="str">
        <f t="shared" ca="1" si="0"/>
        <v/>
      </c>
      <c r="L65" s="281" t="str">
        <f t="shared" ca="1" si="1"/>
        <v/>
      </c>
      <c r="M65" s="281">
        <f t="shared" ca="1" si="2"/>
        <v>0</v>
      </c>
      <c r="N65" s="281">
        <f t="shared" ca="1" si="6"/>
        <v>0</v>
      </c>
      <c r="O65" s="281" t="str">
        <f t="shared" ca="1" si="3"/>
        <v/>
      </c>
      <c r="P65" s="281">
        <f t="shared" ca="1" si="4"/>
        <v>0</v>
      </c>
      <c r="Q65" s="288">
        <f t="shared" ca="1" si="5"/>
        <v>0</v>
      </c>
    </row>
    <row r="66" spans="3:17" ht="22.5">
      <c r="C66" s="284" t="str">
        <f ca="1">IF(ROW()-2&gt;[1]Start.listina!$O$7,"",INDIRECT(ADDRESS(3+(ROW()-3)*2,$D$2,1,1,"Centrum")))</f>
        <v/>
      </c>
      <c r="D66" s="284" t="str">
        <f ca="1">IF(ROW()-2&gt;[1]Start.listina!$O$7,"",INDIRECT(ADDRESS(4+(ROW()-3)*2,$D$2,1,1,"Centrum")))</f>
        <v/>
      </c>
      <c r="E66" s="282" t="str">
        <f ca="1">IF(TYPE(VLOOKUP(C66,[1]Centrum!$A$3:$C$130,3,0))&gt;3," - ",VLOOKUP(C66,[1]Centrum!$A$3:$C$130,3,0))</f>
        <v xml:space="preserve"> - </v>
      </c>
      <c r="F66" s="282" t="str">
        <f ca="1">IF(TYPE(VLOOKUP(D66,[1]Centrum!$A$3:$C$130,3,0))&gt;3," - ",VLOOKUP(D66,[1]Centrum!$A$3:$C$130,3,0))</f>
        <v xml:space="preserve"> - </v>
      </c>
      <c r="G66" s="448" t="str">
        <f>IF(ROW()-2&gt;[1]Start.listina!$O$7,"",ROW()-2)</f>
        <v/>
      </c>
      <c r="H66" s="278"/>
      <c r="I66" s="280"/>
      <c r="K66" s="281" t="str">
        <f ca="1">IF(TRIM($F66)="-","",$D66)</f>
        <v/>
      </c>
      <c r="L66" s="281" t="str">
        <f ca="1">IF(TRIM($E66)="-","",$C66)</f>
        <v/>
      </c>
      <c r="M66" s="281">
        <f ca="1">IF(AND(TRIM($E66)&lt;&gt;"-",$H66&gt;$I66),1,0)</f>
        <v>0</v>
      </c>
      <c r="N66" s="281">
        <f t="shared" ca="1" si="6"/>
        <v>0</v>
      </c>
      <c r="O66" s="281" t="str">
        <f ca="1">IF(TRIM($F66)="-","",$D66)</f>
        <v/>
      </c>
      <c r="P66" s="281">
        <f ca="1">IF(AND(TRIM($F66)&lt;&gt;"-",$I66&gt;$H66),1,0)</f>
        <v>0</v>
      </c>
      <c r="Q66" s="288">
        <f ca="1">IF(TRIM($F66)="-",0,$I66-$H66)</f>
        <v>0</v>
      </c>
    </row>
  </sheetData>
  <mergeCells count="2">
    <mergeCell ref="H1:I1"/>
    <mergeCell ref="H2:I2"/>
  </mergeCells>
  <conditionalFormatting sqref="J1:J2">
    <cfRule type="cellIs" dxfId="169" priority="3" stopIfTrue="1" operator="greaterThan">
      <formula>0</formula>
    </cfRule>
  </conditionalFormatting>
  <conditionalFormatting sqref="E3:E66">
    <cfRule type="expression" dxfId="167" priority="2" stopIfTrue="1">
      <formula>IF($H3&gt;$I3,TRUE,FALSE)</formula>
    </cfRule>
  </conditionalFormatting>
  <conditionalFormatting sqref="F3:F66">
    <cfRule type="expression" dxfId="165" priority="1" stopIfTrue="1">
      <formula>IF($I3&gt;$H3,TRUE,FALSE)</formula>
    </cfRule>
  </conditionalFormatting>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dimension ref="A1:AI66"/>
  <sheetViews>
    <sheetView topLeftCell="E1" workbookViewId="0">
      <selection sqref="A1:XFD1048576"/>
    </sheetView>
  </sheetViews>
  <sheetFormatPr defaultColWidth="9" defaultRowHeight="12.75"/>
  <cols>
    <col min="1" max="1" width="2" hidden="1" customWidth="1"/>
    <col min="2" max="2" width="1.5703125" hidden="1" customWidth="1"/>
    <col min="3" max="3" width="4.42578125" hidden="1" customWidth="1"/>
    <col min="4" max="4" width="4" hidden="1" customWidth="1"/>
    <col min="5" max="6" width="41.5703125" customWidth="1"/>
    <col min="7" max="7" width="5.42578125" customWidth="1"/>
    <col min="8" max="9" width="6.42578125" customWidth="1"/>
    <col min="10" max="10" width="26.85546875" customWidth="1"/>
    <col min="11" max="17" width="9" hidden="1" customWidth="1"/>
  </cols>
  <sheetData>
    <row r="1" spans="3:35" ht="32.25" thickBot="1">
      <c r="E1" s="290" t="s">
        <v>238</v>
      </c>
      <c r="F1" s="283" t="str">
        <f>[1]Start.listina!$K$4</f>
        <v>Grand Prix Egrensis</v>
      </c>
      <c r="G1" s="1"/>
      <c r="H1" s="505" t="str">
        <f>[1]Start.listina!$K$3</f>
        <v>27.09.2020</v>
      </c>
      <c r="I1" s="506"/>
      <c r="J1" s="289" t="e">
        <f ca="1">INDIRECT(ADDRESS(1,$D$2+2,1,1,"Centrum"))</f>
        <v>#N/A</v>
      </c>
      <c r="K1" s="502"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c r="D2" s="246">
        <v>73</v>
      </c>
      <c r="E2" s="8" t="s">
        <v>205</v>
      </c>
      <c r="F2" s="8" t="s">
        <v>206</v>
      </c>
      <c r="G2" s="279" t="s">
        <v>368</v>
      </c>
      <c r="H2" s="507" t="s">
        <v>204</v>
      </c>
      <c r="I2" s="508"/>
      <c r="J2" s="289" t="e">
        <f ca="1">INDIRECT(ADDRESS(1,$D$2+2,1,1,"Centrum"))</f>
        <v>#N/A</v>
      </c>
      <c r="K2" s="285" t="s">
        <v>214</v>
      </c>
      <c r="L2" s="285" t="s">
        <v>213</v>
      </c>
      <c r="M2" s="285" t="s">
        <v>211</v>
      </c>
      <c r="N2" s="286" t="s">
        <v>210</v>
      </c>
      <c r="O2" s="285" t="s">
        <v>214</v>
      </c>
      <c r="P2" s="285" t="s">
        <v>211</v>
      </c>
      <c r="Q2" s="286" t="s">
        <v>210</v>
      </c>
    </row>
    <row r="3" spans="3:35" ht="22.5">
      <c r="C3" s="284">
        <f ca="1">IF(ROW()-2&gt;[1]Start.listina!$O$7,"",INDIRECT(ADDRESS(3+(ROW()-3)*2,$D$2,1,1,"Centrum")))</f>
        <v>0</v>
      </c>
      <c r="D3" s="284">
        <f ca="1">IF(ROW()-2&gt;[1]Start.listina!$O$7,"",INDIRECT(ADDRESS(4+(ROW()-3)*2,$D$2,1,1,"Centrum")))</f>
        <v>0</v>
      </c>
      <c r="E3" s="282" t="str">
        <f ca="1">IF(TYPE(VLOOKUP(C3,[1]Centrum!$A$3:$C$130,3,0))&gt;3," - ",VLOOKUP(C3,[1]Centrum!$A$3:$C$130,3,0))</f>
        <v xml:space="preserve"> - </v>
      </c>
      <c r="F3" s="282" t="str">
        <f ca="1">IF(TYPE(VLOOKUP(D3,[1]Centrum!$A$3:$C$130,3,0))&gt;3," - ",VLOOKUP(D3,[1]Centrum!$A$3:$C$130,3,0))</f>
        <v xml:space="preserve"> - </v>
      </c>
      <c r="G3" s="448">
        <f>IF(ROW()-2&gt;[1]Start.listina!$O$7,"",ROW()-2)</f>
        <v>1</v>
      </c>
      <c r="H3" s="278"/>
      <c r="I3" s="280"/>
      <c r="K3" s="281" t="str">
        <f t="shared" ref="K3:K65" ca="1" si="0">IF(TRIM($F3)="-","",$D3)</f>
        <v/>
      </c>
      <c r="L3" s="281" t="str">
        <f t="shared" ref="L3:L65" ca="1" si="1">IF(TRIM($E3)="-","",$C3)</f>
        <v/>
      </c>
      <c r="M3" s="281">
        <f t="shared" ref="M3:M65" ca="1" si="2">IF(AND(TRIM($E3)&lt;&gt;"-",$H3&gt;$I3),1,0)</f>
        <v>0</v>
      </c>
      <c r="N3" s="281">
        <f ca="1">IF(TRIM($E3)="-",0,$H3-$I3)</f>
        <v>0</v>
      </c>
      <c r="O3" s="281" t="str">
        <f t="shared" ref="O3:O65" ca="1" si="3">IF(TRIM($F3)="-","",$D3)</f>
        <v/>
      </c>
      <c r="P3" s="281">
        <f t="shared" ref="P3:P65" ca="1" si="4">IF(AND(TRIM($F3)&lt;&gt;"-",$I3&gt;$H3),1,0)</f>
        <v>0</v>
      </c>
      <c r="Q3" s="287">
        <f t="shared" ref="Q3:Q65" ca="1" si="5">IF(TRIM($F3)="-",0,$I3-$H3)</f>
        <v>0</v>
      </c>
    </row>
    <row r="4" spans="3:35" ht="22.5">
      <c r="C4" s="284">
        <f ca="1">IF(ROW()-2&gt;[1]Start.listina!$O$7,"",INDIRECT(ADDRESS(3+(ROW()-3)*2,$D$2,1,1,"Centrum")))</f>
        <v>0</v>
      </c>
      <c r="D4" s="284">
        <f ca="1">IF(ROW()-2&gt;[1]Start.listina!$O$7,"",INDIRECT(ADDRESS(4+(ROW()-3)*2,$D$2,1,1,"Centrum")))</f>
        <v>0</v>
      </c>
      <c r="E4" s="282" t="str">
        <f ca="1">IF(TYPE(VLOOKUP(C4,[1]Centrum!$A$3:$C$130,3,0))&gt;3," - ",VLOOKUP(C4,[1]Centrum!$A$3:$C$130,3,0))</f>
        <v xml:space="preserve"> - </v>
      </c>
      <c r="F4" s="282" t="str">
        <f ca="1">IF(TYPE(VLOOKUP(D4,[1]Centrum!$A$3:$C$130,3,0))&gt;3," - ",VLOOKUP(D4,[1]Centrum!$A$3:$C$130,3,0))</f>
        <v xml:space="preserve"> - </v>
      </c>
      <c r="G4" s="448">
        <f>IF(ROW()-2&gt;[1]Start.listina!$O$7,"",ROW()-2)</f>
        <v>2</v>
      </c>
      <c r="H4" s="278"/>
      <c r="I4" s="280"/>
      <c r="K4" s="281" t="str">
        <f t="shared" ca="1" si="0"/>
        <v/>
      </c>
      <c r="L4" s="281" t="str">
        <f t="shared" ca="1" si="1"/>
        <v/>
      </c>
      <c r="M4" s="281">
        <f t="shared" ca="1" si="2"/>
        <v>0</v>
      </c>
      <c r="N4" s="281">
        <f t="shared" ref="N4:N66" ca="1" si="6">IF(TRIM($E4)="-",0,$H4-$I4)</f>
        <v>0</v>
      </c>
      <c r="O4" s="281" t="str">
        <f t="shared" ca="1" si="3"/>
        <v/>
      </c>
      <c r="P4" s="281">
        <f t="shared" ca="1" si="4"/>
        <v>0</v>
      </c>
      <c r="Q4" s="288">
        <f t="shared" ca="1" si="5"/>
        <v>0</v>
      </c>
    </row>
    <row r="5" spans="3:35" ht="22.5">
      <c r="C5" s="284">
        <f ca="1">IF(ROW()-2&gt;[1]Start.listina!$O$7,"",INDIRECT(ADDRESS(3+(ROW()-3)*2,$D$2,1,1,"Centrum")))</f>
        <v>0</v>
      </c>
      <c r="D5" s="284">
        <f ca="1">IF(ROW()-2&gt;[1]Start.listina!$O$7,"",INDIRECT(ADDRESS(4+(ROW()-3)*2,$D$2,1,1,"Centrum")))</f>
        <v>0</v>
      </c>
      <c r="E5" s="282" t="str">
        <f ca="1">IF(TYPE(VLOOKUP(C5,[1]Centrum!$A$3:$C$130,3,0))&gt;3," - ",VLOOKUP(C5,[1]Centrum!$A$3:$C$130,3,0))</f>
        <v xml:space="preserve"> - </v>
      </c>
      <c r="F5" s="282" t="str">
        <f ca="1">IF(TYPE(VLOOKUP(D5,[1]Centrum!$A$3:$C$130,3,0))&gt;3," - ",VLOOKUP(D5,[1]Centrum!$A$3:$C$130,3,0))</f>
        <v xml:space="preserve"> - </v>
      </c>
      <c r="G5" s="448">
        <f>IF(ROW()-2&gt;[1]Start.listina!$O$7,"",ROW()-2)</f>
        <v>3</v>
      </c>
      <c r="H5" s="278"/>
      <c r="I5" s="280"/>
      <c r="K5" s="281" t="str">
        <f t="shared" ca="1" si="0"/>
        <v/>
      </c>
      <c r="L5" s="281" t="str">
        <f t="shared" ca="1" si="1"/>
        <v/>
      </c>
      <c r="M5" s="281">
        <f t="shared" ca="1" si="2"/>
        <v>0</v>
      </c>
      <c r="N5" s="281">
        <f t="shared" ca="1" si="6"/>
        <v>0</v>
      </c>
      <c r="O5" s="281" t="str">
        <f t="shared" ca="1" si="3"/>
        <v/>
      </c>
      <c r="P5" s="281">
        <f t="shared" ca="1" si="4"/>
        <v>0</v>
      </c>
      <c r="Q5" s="288">
        <f t="shared" ca="1" si="5"/>
        <v>0</v>
      </c>
    </row>
    <row r="6" spans="3:35" ht="22.5">
      <c r="C6" s="284">
        <f ca="1">IF(ROW()-2&gt;[1]Start.listina!$O$7,"",INDIRECT(ADDRESS(3+(ROW()-3)*2,$D$2,1,1,"Centrum")))</f>
        <v>0</v>
      </c>
      <c r="D6" s="284">
        <f ca="1">IF(ROW()-2&gt;[1]Start.listina!$O$7,"",INDIRECT(ADDRESS(4+(ROW()-3)*2,$D$2,1,1,"Centrum")))</f>
        <v>0</v>
      </c>
      <c r="E6" s="282" t="str">
        <f ca="1">IF(TYPE(VLOOKUP(C6,[1]Centrum!$A$3:$C$130,3,0))&gt;3," - ",VLOOKUP(C6,[1]Centrum!$A$3:$C$130,3,0))</f>
        <v xml:space="preserve"> - </v>
      </c>
      <c r="F6" s="282" t="str">
        <f ca="1">IF(TYPE(VLOOKUP(D6,[1]Centrum!$A$3:$C$130,3,0))&gt;3," - ",VLOOKUP(D6,[1]Centrum!$A$3:$C$130,3,0))</f>
        <v xml:space="preserve"> - </v>
      </c>
      <c r="G6" s="448">
        <f>IF(ROW()-2&gt;[1]Start.listina!$O$7,"",ROW()-2)</f>
        <v>4</v>
      </c>
      <c r="H6" s="278"/>
      <c r="I6" s="280"/>
      <c r="K6" s="281" t="str">
        <f t="shared" ca="1" si="0"/>
        <v/>
      </c>
      <c r="L6" s="281" t="str">
        <f t="shared" ca="1" si="1"/>
        <v/>
      </c>
      <c r="M6" s="281">
        <f t="shared" ca="1" si="2"/>
        <v>0</v>
      </c>
      <c r="N6" s="281">
        <f t="shared" ca="1" si="6"/>
        <v>0</v>
      </c>
      <c r="O6" s="281" t="str">
        <f t="shared" ca="1" si="3"/>
        <v/>
      </c>
      <c r="P6" s="281">
        <f t="shared" ca="1" si="4"/>
        <v>0</v>
      </c>
      <c r="Q6" s="288">
        <f t="shared" ca="1" si="5"/>
        <v>0</v>
      </c>
    </row>
    <row r="7" spans="3:35" ht="22.5">
      <c r="C7" s="284">
        <f ca="1">IF(ROW()-2&gt;[1]Start.listina!$O$7,"",INDIRECT(ADDRESS(3+(ROW()-3)*2,$D$2,1,1,"Centrum")))</f>
        <v>0</v>
      </c>
      <c r="D7" s="284">
        <f ca="1">IF(ROW()-2&gt;[1]Start.listina!$O$7,"",INDIRECT(ADDRESS(4+(ROW()-3)*2,$D$2,1,1,"Centrum")))</f>
        <v>0</v>
      </c>
      <c r="E7" s="282" t="str">
        <f ca="1">IF(TYPE(VLOOKUP(C7,[1]Centrum!$A$3:$C$130,3,0))&gt;3," - ",VLOOKUP(C7,[1]Centrum!$A$3:$C$130,3,0))</f>
        <v xml:space="preserve"> - </v>
      </c>
      <c r="F7" s="282" t="str">
        <f ca="1">IF(TYPE(VLOOKUP(D7,[1]Centrum!$A$3:$C$130,3,0))&gt;3," - ",VLOOKUP(D7,[1]Centrum!$A$3:$C$130,3,0))</f>
        <v xml:space="preserve"> - </v>
      </c>
      <c r="G7" s="448">
        <f>IF(ROW()-2&gt;[1]Start.listina!$O$7,"",ROW()-2)</f>
        <v>5</v>
      </c>
      <c r="H7" s="278"/>
      <c r="I7" s="280"/>
      <c r="K7" s="281" t="str">
        <f t="shared" ca="1" si="0"/>
        <v/>
      </c>
      <c r="L7" s="281" t="str">
        <f t="shared" ca="1" si="1"/>
        <v/>
      </c>
      <c r="M7" s="281">
        <f t="shared" ca="1" si="2"/>
        <v>0</v>
      </c>
      <c r="N7" s="281">
        <f t="shared" ca="1" si="6"/>
        <v>0</v>
      </c>
      <c r="O7" s="281" t="str">
        <f t="shared" ca="1" si="3"/>
        <v/>
      </c>
      <c r="P7" s="281">
        <f t="shared" ca="1" si="4"/>
        <v>0</v>
      </c>
      <c r="Q7" s="288">
        <f t="shared" ca="1" si="5"/>
        <v>0</v>
      </c>
    </row>
    <row r="8" spans="3:35" ht="22.5">
      <c r="C8" s="284">
        <f ca="1">IF(ROW()-2&gt;[1]Start.listina!$O$7,"",INDIRECT(ADDRESS(3+(ROW()-3)*2,$D$2,1,1,"Centrum")))</f>
        <v>0</v>
      </c>
      <c r="D8" s="284">
        <f ca="1">IF(ROW()-2&gt;[1]Start.listina!$O$7,"",INDIRECT(ADDRESS(4+(ROW()-3)*2,$D$2,1,1,"Centrum")))</f>
        <v>0</v>
      </c>
      <c r="E8" s="282" t="str">
        <f ca="1">IF(TYPE(VLOOKUP(C8,[1]Centrum!$A$3:$C$130,3,0))&gt;3," - ",VLOOKUP(C8,[1]Centrum!$A$3:$C$130,3,0))</f>
        <v xml:space="preserve"> - </v>
      </c>
      <c r="F8" s="282" t="str">
        <f ca="1">IF(TYPE(VLOOKUP(D8,[1]Centrum!$A$3:$C$130,3,0))&gt;3," - ",VLOOKUP(D8,[1]Centrum!$A$3:$C$130,3,0))</f>
        <v xml:space="preserve"> - </v>
      </c>
      <c r="G8" s="448">
        <f>IF(ROW()-2&gt;[1]Start.listina!$O$7,"",ROW()-2)</f>
        <v>6</v>
      </c>
      <c r="H8" s="278"/>
      <c r="I8" s="280"/>
      <c r="K8" s="281" t="str">
        <f t="shared" ca="1" si="0"/>
        <v/>
      </c>
      <c r="L8" s="281" t="str">
        <f t="shared" ca="1" si="1"/>
        <v/>
      </c>
      <c r="M8" s="281">
        <f t="shared" ca="1" si="2"/>
        <v>0</v>
      </c>
      <c r="N8" s="281">
        <f t="shared" ca="1" si="6"/>
        <v>0</v>
      </c>
      <c r="O8" s="281" t="str">
        <f t="shared" ca="1" si="3"/>
        <v/>
      </c>
      <c r="P8" s="281">
        <f t="shared" ca="1" si="4"/>
        <v>0</v>
      </c>
      <c r="Q8" s="288">
        <f t="shared" ca="1" si="5"/>
        <v>0</v>
      </c>
    </row>
    <row r="9" spans="3:35" ht="22.5">
      <c r="C9" s="284">
        <f ca="1">IF(ROW()-2&gt;[1]Start.listina!$O$7,"",INDIRECT(ADDRESS(3+(ROW()-3)*2,$D$2,1,1,"Centrum")))</f>
        <v>0</v>
      </c>
      <c r="D9" s="284">
        <f ca="1">IF(ROW()-2&gt;[1]Start.listina!$O$7,"",INDIRECT(ADDRESS(4+(ROW()-3)*2,$D$2,1,1,"Centrum")))</f>
        <v>0</v>
      </c>
      <c r="E9" s="282" t="str">
        <f ca="1">IF(TYPE(VLOOKUP(C9,[1]Centrum!$A$3:$C$130,3,0))&gt;3," - ",VLOOKUP(C9,[1]Centrum!$A$3:$C$130,3,0))</f>
        <v xml:space="preserve"> - </v>
      </c>
      <c r="F9" s="282" t="str">
        <f ca="1">IF(TYPE(VLOOKUP(D9,[1]Centrum!$A$3:$C$130,3,0))&gt;3," - ",VLOOKUP(D9,[1]Centrum!$A$3:$C$130,3,0))</f>
        <v xml:space="preserve"> - </v>
      </c>
      <c r="G9" s="448">
        <f>IF(ROW()-2&gt;[1]Start.listina!$O$7,"",ROW()-2)</f>
        <v>7</v>
      </c>
      <c r="H9" s="278"/>
      <c r="I9" s="280"/>
      <c r="K9" s="281" t="str">
        <f t="shared" ca="1" si="0"/>
        <v/>
      </c>
      <c r="L9" s="281" t="str">
        <f t="shared" ca="1" si="1"/>
        <v/>
      </c>
      <c r="M9" s="281">
        <f t="shared" ca="1" si="2"/>
        <v>0</v>
      </c>
      <c r="N9" s="281">
        <f t="shared" ca="1" si="6"/>
        <v>0</v>
      </c>
      <c r="O9" s="281" t="str">
        <f t="shared" ca="1" si="3"/>
        <v/>
      </c>
      <c r="P9" s="281">
        <f t="shared" ca="1" si="4"/>
        <v>0</v>
      </c>
      <c r="Q9" s="288">
        <f t="shared" ca="1" si="5"/>
        <v>0</v>
      </c>
    </row>
    <row r="10" spans="3:35" ht="22.5">
      <c r="C10" s="284">
        <f ca="1">IF(ROW()-2&gt;[1]Start.listina!$O$7,"",INDIRECT(ADDRESS(3+(ROW()-3)*2,$D$2,1,1,"Centrum")))</f>
        <v>0</v>
      </c>
      <c r="D10" s="284">
        <f ca="1">IF(ROW()-2&gt;[1]Start.listina!$O$7,"",INDIRECT(ADDRESS(4+(ROW()-3)*2,$D$2,1,1,"Centrum")))</f>
        <v>0</v>
      </c>
      <c r="E10" s="282" t="str">
        <f ca="1">IF(TYPE(VLOOKUP(C10,[1]Centrum!$A$3:$C$130,3,0))&gt;3," - ",VLOOKUP(C10,[1]Centrum!$A$3:$C$130,3,0))</f>
        <v xml:space="preserve"> - </v>
      </c>
      <c r="F10" s="282" t="str">
        <f ca="1">IF(TYPE(VLOOKUP(D10,[1]Centrum!$A$3:$C$130,3,0))&gt;3," - ",VLOOKUP(D10,[1]Centrum!$A$3:$C$130,3,0))</f>
        <v xml:space="preserve"> - </v>
      </c>
      <c r="G10" s="448">
        <f>IF(ROW()-2&gt;[1]Start.listina!$O$7,"",ROW()-2)</f>
        <v>8</v>
      </c>
      <c r="H10" s="278"/>
      <c r="I10" s="280"/>
      <c r="K10" s="281" t="str">
        <f t="shared" ca="1" si="0"/>
        <v/>
      </c>
      <c r="L10" s="281" t="str">
        <f t="shared" ca="1" si="1"/>
        <v/>
      </c>
      <c r="M10" s="281">
        <f t="shared" ca="1" si="2"/>
        <v>0</v>
      </c>
      <c r="N10" s="281">
        <f t="shared" ca="1" si="6"/>
        <v>0</v>
      </c>
      <c r="O10" s="281" t="str">
        <f t="shared" ca="1" si="3"/>
        <v/>
      </c>
      <c r="P10" s="281">
        <f t="shared" ca="1" si="4"/>
        <v>0</v>
      </c>
      <c r="Q10" s="288">
        <f t="shared" ca="1" si="5"/>
        <v>0</v>
      </c>
    </row>
    <row r="11" spans="3:35" ht="22.5">
      <c r="C11" s="284">
        <f ca="1">IF(ROW()-2&gt;[1]Start.listina!$O$7,"",INDIRECT(ADDRESS(3+(ROW()-3)*2,$D$2,1,1,"Centrum")))</f>
        <v>0</v>
      </c>
      <c r="D11" s="284">
        <f ca="1">IF(ROW()-2&gt;[1]Start.listina!$O$7,"",INDIRECT(ADDRESS(4+(ROW()-3)*2,$D$2,1,1,"Centrum")))</f>
        <v>0</v>
      </c>
      <c r="E11" s="282" t="str">
        <f ca="1">IF(TYPE(VLOOKUP(C11,[1]Centrum!$A$3:$C$130,3,0))&gt;3," - ",VLOOKUP(C11,[1]Centrum!$A$3:$C$130,3,0))</f>
        <v xml:space="preserve"> - </v>
      </c>
      <c r="F11" s="282" t="str">
        <f ca="1">IF(TYPE(VLOOKUP(D11,[1]Centrum!$A$3:$C$130,3,0))&gt;3," - ",VLOOKUP(D11,[1]Centrum!$A$3:$C$130,3,0))</f>
        <v xml:space="preserve"> - </v>
      </c>
      <c r="G11" s="448">
        <f>IF(ROW()-2&gt;[1]Start.listina!$O$7,"",ROW()-2)</f>
        <v>9</v>
      </c>
      <c r="H11" s="278"/>
      <c r="I11" s="280"/>
      <c r="K11" s="281" t="str">
        <f t="shared" ca="1" si="0"/>
        <v/>
      </c>
      <c r="L11" s="281" t="str">
        <f t="shared" ca="1" si="1"/>
        <v/>
      </c>
      <c r="M11" s="281">
        <f t="shared" ca="1" si="2"/>
        <v>0</v>
      </c>
      <c r="N11" s="281">
        <f t="shared" ca="1" si="6"/>
        <v>0</v>
      </c>
      <c r="O11" s="281" t="str">
        <f t="shared" ca="1" si="3"/>
        <v/>
      </c>
      <c r="P11" s="281">
        <f t="shared" ca="1" si="4"/>
        <v>0</v>
      </c>
      <c r="Q11" s="288">
        <f t="shared" ca="1" si="5"/>
        <v>0</v>
      </c>
    </row>
    <row r="12" spans="3:35" ht="22.5">
      <c r="C12" s="284">
        <f ca="1">IF(ROW()-2&gt;[1]Start.listina!$O$7,"",INDIRECT(ADDRESS(3+(ROW()-3)*2,$D$2,1,1,"Centrum")))</f>
        <v>0</v>
      </c>
      <c r="D12" s="284">
        <f ca="1">IF(ROW()-2&gt;[1]Start.listina!$O$7,"",INDIRECT(ADDRESS(4+(ROW()-3)*2,$D$2,1,1,"Centrum")))</f>
        <v>0</v>
      </c>
      <c r="E12" s="282" t="str">
        <f ca="1">IF(TYPE(VLOOKUP(C12,[1]Centrum!$A$3:$C$130,3,0))&gt;3," - ",VLOOKUP(C12,[1]Centrum!$A$3:$C$130,3,0))</f>
        <v xml:space="preserve"> - </v>
      </c>
      <c r="F12" s="282" t="str">
        <f ca="1">IF(TYPE(VLOOKUP(D12,[1]Centrum!$A$3:$C$130,3,0))&gt;3," - ",VLOOKUP(D12,[1]Centrum!$A$3:$C$130,3,0))</f>
        <v xml:space="preserve"> - </v>
      </c>
      <c r="G12" s="448">
        <f>IF(ROW()-2&gt;[1]Start.listina!$O$7,"",ROW()-2)</f>
        <v>10</v>
      </c>
      <c r="H12" s="278"/>
      <c r="I12" s="280"/>
      <c r="K12" s="281" t="str">
        <f t="shared" ca="1" si="0"/>
        <v/>
      </c>
      <c r="L12" s="281" t="str">
        <f t="shared" ca="1" si="1"/>
        <v/>
      </c>
      <c r="M12" s="281">
        <f t="shared" ca="1" si="2"/>
        <v>0</v>
      </c>
      <c r="N12" s="281">
        <f t="shared" ca="1" si="6"/>
        <v>0</v>
      </c>
      <c r="O12" s="281" t="str">
        <f t="shared" ca="1" si="3"/>
        <v/>
      </c>
      <c r="P12" s="281">
        <f t="shared" ca="1" si="4"/>
        <v>0</v>
      </c>
      <c r="Q12" s="288">
        <f t="shared" ca="1" si="5"/>
        <v>0</v>
      </c>
    </row>
    <row r="13" spans="3:35" ht="22.5">
      <c r="C13" s="284">
        <f ca="1">IF(ROW()-2&gt;[1]Start.listina!$O$7,"",INDIRECT(ADDRESS(3+(ROW()-3)*2,$D$2,1,1,"Centrum")))</f>
        <v>0</v>
      </c>
      <c r="D13" s="284">
        <f ca="1">IF(ROW()-2&gt;[1]Start.listina!$O$7,"",INDIRECT(ADDRESS(4+(ROW()-3)*2,$D$2,1,1,"Centrum")))</f>
        <v>0</v>
      </c>
      <c r="E13" s="282" t="str">
        <f ca="1">IF(TYPE(VLOOKUP(C13,[1]Centrum!$A$3:$C$130,3,0))&gt;3," - ",VLOOKUP(C13,[1]Centrum!$A$3:$C$130,3,0))</f>
        <v xml:space="preserve"> - </v>
      </c>
      <c r="F13" s="282" t="str">
        <f ca="1">IF(TYPE(VLOOKUP(D13,[1]Centrum!$A$3:$C$130,3,0))&gt;3," - ",VLOOKUP(D13,[1]Centrum!$A$3:$C$130,3,0))</f>
        <v xml:space="preserve"> - </v>
      </c>
      <c r="G13" s="448">
        <f>IF(ROW()-2&gt;[1]Start.listina!$O$7,"",ROW()-2)</f>
        <v>11</v>
      </c>
      <c r="H13" s="278"/>
      <c r="I13" s="280"/>
      <c r="K13" s="281" t="str">
        <f t="shared" ca="1" si="0"/>
        <v/>
      </c>
      <c r="L13" s="281" t="str">
        <f t="shared" ca="1" si="1"/>
        <v/>
      </c>
      <c r="M13" s="281">
        <f t="shared" ca="1" si="2"/>
        <v>0</v>
      </c>
      <c r="N13" s="281">
        <f t="shared" ca="1" si="6"/>
        <v>0</v>
      </c>
      <c r="O13" s="281" t="str">
        <f t="shared" ca="1" si="3"/>
        <v/>
      </c>
      <c r="P13" s="281">
        <f t="shared" ca="1" si="4"/>
        <v>0</v>
      </c>
      <c r="Q13" s="288">
        <f t="shared" ca="1" si="5"/>
        <v>0</v>
      </c>
    </row>
    <row r="14" spans="3:35" ht="22.5">
      <c r="C14" s="284">
        <f ca="1">IF(ROW()-2&gt;[1]Start.listina!$O$7,"",INDIRECT(ADDRESS(3+(ROW()-3)*2,$D$2,1,1,"Centrum")))</f>
        <v>0</v>
      </c>
      <c r="D14" s="284">
        <f ca="1">IF(ROW()-2&gt;[1]Start.listina!$O$7,"",INDIRECT(ADDRESS(4+(ROW()-3)*2,$D$2,1,1,"Centrum")))</f>
        <v>0</v>
      </c>
      <c r="E14" s="282" t="str">
        <f ca="1">IF(TYPE(VLOOKUP(C14,[1]Centrum!$A$3:$C$130,3,0))&gt;3," - ",VLOOKUP(C14,[1]Centrum!$A$3:$C$130,3,0))</f>
        <v xml:space="preserve"> - </v>
      </c>
      <c r="F14" s="282" t="str">
        <f ca="1">IF(TYPE(VLOOKUP(D14,[1]Centrum!$A$3:$C$130,3,0))&gt;3," - ",VLOOKUP(D14,[1]Centrum!$A$3:$C$130,3,0))</f>
        <v xml:space="preserve"> - </v>
      </c>
      <c r="G14" s="448">
        <f>IF(ROW()-2&gt;[1]Start.listina!$O$7,"",ROW()-2)</f>
        <v>12</v>
      </c>
      <c r="H14" s="278"/>
      <c r="I14" s="280"/>
      <c r="K14" s="281" t="str">
        <f t="shared" ca="1" si="0"/>
        <v/>
      </c>
      <c r="L14" s="281" t="str">
        <f t="shared" ca="1" si="1"/>
        <v/>
      </c>
      <c r="M14" s="281">
        <f t="shared" ca="1" si="2"/>
        <v>0</v>
      </c>
      <c r="N14" s="281">
        <f t="shared" ca="1" si="6"/>
        <v>0</v>
      </c>
      <c r="O14" s="281" t="str">
        <f t="shared" ca="1" si="3"/>
        <v/>
      </c>
      <c r="P14" s="281">
        <f t="shared" ca="1" si="4"/>
        <v>0</v>
      </c>
      <c r="Q14" s="288">
        <f t="shared" ca="1" si="5"/>
        <v>0</v>
      </c>
    </row>
    <row r="15" spans="3:35" ht="22.5">
      <c r="C15" s="284">
        <f ca="1">IF(ROW()-2&gt;[1]Start.listina!$O$7,"",INDIRECT(ADDRESS(3+(ROW()-3)*2,$D$2,1,1,"Centrum")))</f>
        <v>0</v>
      </c>
      <c r="D15" s="284">
        <f ca="1">IF(ROW()-2&gt;[1]Start.listina!$O$7,"",INDIRECT(ADDRESS(4+(ROW()-3)*2,$D$2,1,1,"Centrum")))</f>
        <v>0</v>
      </c>
      <c r="E15" s="282" t="str">
        <f ca="1">IF(TYPE(VLOOKUP(C15,[1]Centrum!$A$3:$C$130,3,0))&gt;3," - ",VLOOKUP(C15,[1]Centrum!$A$3:$C$130,3,0))</f>
        <v xml:space="preserve"> - </v>
      </c>
      <c r="F15" s="282" t="str">
        <f ca="1">IF(TYPE(VLOOKUP(D15,[1]Centrum!$A$3:$C$130,3,0))&gt;3," - ",VLOOKUP(D15,[1]Centrum!$A$3:$C$130,3,0))</f>
        <v xml:space="preserve"> - </v>
      </c>
      <c r="G15" s="448">
        <f>IF(ROW()-2&gt;[1]Start.listina!$O$7,"",ROW()-2)</f>
        <v>13</v>
      </c>
      <c r="H15" s="278"/>
      <c r="I15" s="280"/>
      <c r="K15" s="281" t="str">
        <f t="shared" ca="1" si="0"/>
        <v/>
      </c>
      <c r="L15" s="281" t="str">
        <f t="shared" ca="1" si="1"/>
        <v/>
      </c>
      <c r="M15" s="281">
        <f t="shared" ca="1" si="2"/>
        <v>0</v>
      </c>
      <c r="N15" s="281">
        <f t="shared" ca="1" si="6"/>
        <v>0</v>
      </c>
      <c r="O15" s="281" t="str">
        <f t="shared" ca="1" si="3"/>
        <v/>
      </c>
      <c r="P15" s="281">
        <f t="shared" ca="1" si="4"/>
        <v>0</v>
      </c>
      <c r="Q15" s="288">
        <f t="shared" ca="1" si="5"/>
        <v>0</v>
      </c>
    </row>
    <row r="16" spans="3:35" ht="22.5">
      <c r="C16" s="284">
        <f ca="1">IF(ROW()-2&gt;[1]Start.listina!$O$7,"",INDIRECT(ADDRESS(3+(ROW()-3)*2,$D$2,1,1,"Centrum")))</f>
        <v>0</v>
      </c>
      <c r="D16" s="284">
        <f ca="1">IF(ROW()-2&gt;[1]Start.listina!$O$7,"",INDIRECT(ADDRESS(4+(ROW()-3)*2,$D$2,1,1,"Centrum")))</f>
        <v>0</v>
      </c>
      <c r="E16" s="282" t="str">
        <f ca="1">IF(TYPE(VLOOKUP(C16,[1]Centrum!$A$3:$C$130,3,0))&gt;3," - ",VLOOKUP(C16,[1]Centrum!$A$3:$C$130,3,0))</f>
        <v xml:space="preserve"> - </v>
      </c>
      <c r="F16" s="282" t="str">
        <f ca="1">IF(TYPE(VLOOKUP(D16,[1]Centrum!$A$3:$C$130,3,0))&gt;3," - ",VLOOKUP(D16,[1]Centrum!$A$3:$C$130,3,0))</f>
        <v xml:space="preserve"> - </v>
      </c>
      <c r="G16" s="448">
        <f>IF(ROW()-2&gt;[1]Start.listina!$O$7,"",ROW()-2)</f>
        <v>14</v>
      </c>
      <c r="H16" s="278"/>
      <c r="I16" s="280"/>
      <c r="K16" s="281" t="str">
        <f t="shared" ca="1" si="0"/>
        <v/>
      </c>
      <c r="L16" s="281" t="str">
        <f t="shared" ca="1" si="1"/>
        <v/>
      </c>
      <c r="M16" s="281">
        <f t="shared" ca="1" si="2"/>
        <v>0</v>
      </c>
      <c r="N16" s="281">
        <f t="shared" ca="1" si="6"/>
        <v>0</v>
      </c>
      <c r="O16" s="281" t="str">
        <f t="shared" ca="1" si="3"/>
        <v/>
      </c>
      <c r="P16" s="281">
        <f t="shared" ca="1" si="4"/>
        <v>0</v>
      </c>
      <c r="Q16" s="288">
        <f t="shared" ca="1" si="5"/>
        <v>0</v>
      </c>
    </row>
    <row r="17" spans="3:17" ht="22.5">
      <c r="C17" s="284">
        <f ca="1">IF(ROW()-2&gt;[1]Start.listina!$O$7,"",INDIRECT(ADDRESS(3+(ROW()-3)*2,$D$2,1,1,"Centrum")))</f>
        <v>0</v>
      </c>
      <c r="D17" s="284">
        <f ca="1">IF(ROW()-2&gt;[1]Start.listina!$O$7,"",INDIRECT(ADDRESS(4+(ROW()-3)*2,$D$2,1,1,"Centrum")))</f>
        <v>0</v>
      </c>
      <c r="E17" s="282" t="str">
        <f ca="1">IF(TYPE(VLOOKUP(C17,[1]Centrum!$A$3:$C$130,3,0))&gt;3," - ",VLOOKUP(C17,[1]Centrum!$A$3:$C$130,3,0))</f>
        <v xml:space="preserve"> - </v>
      </c>
      <c r="F17" s="282" t="str">
        <f ca="1">IF(TYPE(VLOOKUP(D17,[1]Centrum!$A$3:$C$130,3,0))&gt;3," - ",VLOOKUP(D17,[1]Centrum!$A$3:$C$130,3,0))</f>
        <v xml:space="preserve"> - </v>
      </c>
      <c r="G17" s="448">
        <f>IF(ROW()-2&gt;[1]Start.listina!$O$7,"",ROW()-2)</f>
        <v>15</v>
      </c>
      <c r="H17" s="278"/>
      <c r="I17" s="280"/>
      <c r="K17" s="281" t="str">
        <f t="shared" ca="1" si="0"/>
        <v/>
      </c>
      <c r="L17" s="281" t="str">
        <f t="shared" ca="1" si="1"/>
        <v/>
      </c>
      <c r="M17" s="281">
        <f t="shared" ca="1" si="2"/>
        <v>0</v>
      </c>
      <c r="N17" s="281">
        <f t="shared" ca="1" si="6"/>
        <v>0</v>
      </c>
      <c r="O17" s="281" t="str">
        <f t="shared" ca="1" si="3"/>
        <v/>
      </c>
      <c r="P17" s="281">
        <f t="shared" ca="1" si="4"/>
        <v>0</v>
      </c>
      <c r="Q17" s="288">
        <f t="shared" ca="1" si="5"/>
        <v>0</v>
      </c>
    </row>
    <row r="18" spans="3:17" ht="22.5">
      <c r="C18" s="284">
        <f ca="1">IF(ROW()-2&gt;[1]Start.listina!$O$7,"",INDIRECT(ADDRESS(3+(ROW()-3)*2,$D$2,1,1,"Centrum")))</f>
        <v>0</v>
      </c>
      <c r="D18" s="284">
        <f ca="1">IF(ROW()-2&gt;[1]Start.listina!$O$7,"",INDIRECT(ADDRESS(4+(ROW()-3)*2,$D$2,1,1,"Centrum")))</f>
        <v>0</v>
      </c>
      <c r="E18" s="282" t="str">
        <f ca="1">IF(TYPE(VLOOKUP(C18,[1]Centrum!$A$3:$C$130,3,0))&gt;3," - ",VLOOKUP(C18,[1]Centrum!$A$3:$C$130,3,0))</f>
        <v xml:space="preserve"> - </v>
      </c>
      <c r="F18" s="282" t="str">
        <f ca="1">IF(TYPE(VLOOKUP(D18,[1]Centrum!$A$3:$C$130,3,0))&gt;3," - ",VLOOKUP(D18,[1]Centrum!$A$3:$C$130,3,0))</f>
        <v xml:space="preserve"> - </v>
      </c>
      <c r="G18" s="448">
        <f>IF(ROW()-2&gt;[1]Start.listina!$O$7,"",ROW()-2)</f>
        <v>16</v>
      </c>
      <c r="H18" s="278"/>
      <c r="I18" s="280"/>
      <c r="K18" s="281" t="str">
        <f t="shared" ca="1" si="0"/>
        <v/>
      </c>
      <c r="L18" s="281" t="str">
        <f t="shared" ca="1" si="1"/>
        <v/>
      </c>
      <c r="M18" s="281">
        <f t="shared" ca="1" si="2"/>
        <v>0</v>
      </c>
      <c r="N18" s="281">
        <f t="shared" ca="1" si="6"/>
        <v>0</v>
      </c>
      <c r="O18" s="281" t="str">
        <f t="shared" ca="1" si="3"/>
        <v/>
      </c>
      <c r="P18" s="281">
        <f t="shared" ca="1" si="4"/>
        <v>0</v>
      </c>
      <c r="Q18" s="288">
        <f t="shared" ca="1" si="5"/>
        <v>0</v>
      </c>
    </row>
    <row r="19" spans="3:17" ht="22.5">
      <c r="C19" s="284">
        <f ca="1">IF(ROW()-2&gt;[1]Start.listina!$O$7,"",INDIRECT(ADDRESS(3+(ROW()-3)*2,$D$2,1,1,"Centrum")))</f>
        <v>0</v>
      </c>
      <c r="D19" s="284">
        <f ca="1">IF(ROW()-2&gt;[1]Start.listina!$O$7,"",INDIRECT(ADDRESS(4+(ROW()-3)*2,$D$2,1,1,"Centrum")))</f>
        <v>0</v>
      </c>
      <c r="E19" s="282" t="str">
        <f ca="1">IF(TYPE(VLOOKUP(C19,[1]Centrum!$A$3:$C$130,3,0))&gt;3," - ",VLOOKUP(C19,[1]Centrum!$A$3:$C$130,3,0))</f>
        <v xml:space="preserve"> - </v>
      </c>
      <c r="F19" s="282" t="str">
        <f ca="1">IF(TYPE(VLOOKUP(D19,[1]Centrum!$A$3:$C$130,3,0))&gt;3," - ",VLOOKUP(D19,[1]Centrum!$A$3:$C$130,3,0))</f>
        <v xml:space="preserve"> - </v>
      </c>
      <c r="G19" s="448">
        <f>IF(ROW()-2&gt;[1]Start.listina!$O$7,"",ROW()-2)</f>
        <v>17</v>
      </c>
      <c r="H19" s="278"/>
      <c r="I19" s="280"/>
      <c r="K19" s="281" t="str">
        <f t="shared" ca="1" si="0"/>
        <v/>
      </c>
      <c r="L19" s="281" t="str">
        <f t="shared" ca="1" si="1"/>
        <v/>
      </c>
      <c r="M19" s="281">
        <f t="shared" ca="1" si="2"/>
        <v>0</v>
      </c>
      <c r="N19" s="281">
        <f t="shared" ca="1" si="6"/>
        <v>0</v>
      </c>
      <c r="O19" s="281" t="str">
        <f t="shared" ca="1" si="3"/>
        <v/>
      </c>
      <c r="P19" s="281">
        <f t="shared" ca="1" si="4"/>
        <v>0</v>
      </c>
      <c r="Q19" s="288">
        <f t="shared" ca="1" si="5"/>
        <v>0</v>
      </c>
    </row>
    <row r="20" spans="3:17" ht="22.5">
      <c r="C20" s="284">
        <f ca="1">IF(ROW()-2&gt;[1]Start.listina!$O$7,"",INDIRECT(ADDRESS(3+(ROW()-3)*2,$D$2,1,1,"Centrum")))</f>
        <v>0</v>
      </c>
      <c r="D20" s="284">
        <f ca="1">IF(ROW()-2&gt;[1]Start.listina!$O$7,"",INDIRECT(ADDRESS(4+(ROW()-3)*2,$D$2,1,1,"Centrum")))</f>
        <v>0</v>
      </c>
      <c r="E20" s="282" t="str">
        <f ca="1">IF(TYPE(VLOOKUP(C20,[1]Centrum!$A$3:$C$130,3,0))&gt;3," - ",VLOOKUP(C20,[1]Centrum!$A$3:$C$130,3,0))</f>
        <v xml:space="preserve"> - </v>
      </c>
      <c r="F20" s="282" t="str">
        <f ca="1">IF(TYPE(VLOOKUP(D20,[1]Centrum!$A$3:$C$130,3,0))&gt;3," - ",VLOOKUP(D20,[1]Centrum!$A$3:$C$130,3,0))</f>
        <v xml:space="preserve"> - </v>
      </c>
      <c r="G20" s="448">
        <f>IF(ROW()-2&gt;[1]Start.listina!$O$7,"",ROW()-2)</f>
        <v>18</v>
      </c>
      <c r="H20" s="278"/>
      <c r="I20" s="280"/>
      <c r="K20" s="281" t="str">
        <f t="shared" ca="1" si="0"/>
        <v/>
      </c>
      <c r="L20" s="281" t="str">
        <f t="shared" ca="1" si="1"/>
        <v/>
      </c>
      <c r="M20" s="281">
        <f t="shared" ca="1" si="2"/>
        <v>0</v>
      </c>
      <c r="N20" s="281">
        <f t="shared" ca="1" si="6"/>
        <v>0</v>
      </c>
      <c r="O20" s="281" t="str">
        <f t="shared" ca="1" si="3"/>
        <v/>
      </c>
      <c r="P20" s="281">
        <f t="shared" ca="1" si="4"/>
        <v>0</v>
      </c>
      <c r="Q20" s="288">
        <f t="shared" ca="1" si="5"/>
        <v>0</v>
      </c>
    </row>
    <row r="21" spans="3:17" ht="22.5">
      <c r="C21" s="284">
        <f ca="1">IF(ROW()-2&gt;[1]Start.listina!$O$7,"",INDIRECT(ADDRESS(3+(ROW()-3)*2,$D$2,1,1,"Centrum")))</f>
        <v>0</v>
      </c>
      <c r="D21" s="284">
        <f ca="1">IF(ROW()-2&gt;[1]Start.listina!$O$7,"",INDIRECT(ADDRESS(4+(ROW()-3)*2,$D$2,1,1,"Centrum")))</f>
        <v>0</v>
      </c>
      <c r="E21" s="282" t="str">
        <f ca="1">IF(TYPE(VLOOKUP(C21,[1]Centrum!$A$3:$C$130,3,0))&gt;3," - ",VLOOKUP(C21,[1]Centrum!$A$3:$C$130,3,0))</f>
        <v xml:space="preserve"> - </v>
      </c>
      <c r="F21" s="282" t="str">
        <f ca="1">IF(TYPE(VLOOKUP(D21,[1]Centrum!$A$3:$C$130,3,0))&gt;3," - ",VLOOKUP(D21,[1]Centrum!$A$3:$C$130,3,0))</f>
        <v xml:space="preserve"> - </v>
      </c>
      <c r="G21" s="448">
        <f>IF(ROW()-2&gt;[1]Start.listina!$O$7,"",ROW()-2)</f>
        <v>19</v>
      </c>
      <c r="H21" s="278"/>
      <c r="I21" s="280"/>
      <c r="K21" s="281" t="str">
        <f t="shared" ca="1" si="0"/>
        <v/>
      </c>
      <c r="L21" s="281" t="str">
        <f t="shared" ca="1" si="1"/>
        <v/>
      </c>
      <c r="M21" s="281">
        <f t="shared" ca="1" si="2"/>
        <v>0</v>
      </c>
      <c r="N21" s="281">
        <f t="shared" ca="1" si="6"/>
        <v>0</v>
      </c>
      <c r="O21" s="281" t="str">
        <f t="shared" ca="1" si="3"/>
        <v/>
      </c>
      <c r="P21" s="281">
        <f t="shared" ca="1" si="4"/>
        <v>0</v>
      </c>
      <c r="Q21" s="288">
        <f t="shared" ca="1" si="5"/>
        <v>0</v>
      </c>
    </row>
    <row r="22" spans="3:17" ht="22.5">
      <c r="C22" s="284">
        <f ca="1">IF(ROW()-2&gt;[1]Start.listina!$O$7,"",INDIRECT(ADDRESS(3+(ROW()-3)*2,$D$2,1,1,"Centrum")))</f>
        <v>0</v>
      </c>
      <c r="D22" s="284">
        <f ca="1">IF(ROW()-2&gt;[1]Start.listina!$O$7,"",INDIRECT(ADDRESS(4+(ROW()-3)*2,$D$2,1,1,"Centrum")))</f>
        <v>0</v>
      </c>
      <c r="E22" s="282" t="str">
        <f ca="1">IF(TYPE(VLOOKUP(C22,[1]Centrum!$A$3:$C$130,3,0))&gt;3," - ",VLOOKUP(C22,[1]Centrum!$A$3:$C$130,3,0))</f>
        <v xml:space="preserve"> - </v>
      </c>
      <c r="F22" s="282" t="str">
        <f ca="1">IF(TYPE(VLOOKUP(D22,[1]Centrum!$A$3:$C$130,3,0))&gt;3," - ",VLOOKUP(D22,[1]Centrum!$A$3:$C$130,3,0))</f>
        <v xml:space="preserve"> - </v>
      </c>
      <c r="G22" s="448">
        <f>IF(ROW()-2&gt;[1]Start.listina!$O$7,"",ROW()-2)</f>
        <v>20</v>
      </c>
      <c r="H22" s="278"/>
      <c r="I22" s="280"/>
      <c r="K22" s="281" t="str">
        <f t="shared" ca="1" si="0"/>
        <v/>
      </c>
      <c r="L22" s="281" t="str">
        <f t="shared" ca="1" si="1"/>
        <v/>
      </c>
      <c r="M22" s="281">
        <f t="shared" ca="1" si="2"/>
        <v>0</v>
      </c>
      <c r="N22" s="281">
        <f t="shared" ca="1" si="6"/>
        <v>0</v>
      </c>
      <c r="O22" s="281" t="str">
        <f t="shared" ca="1" si="3"/>
        <v/>
      </c>
      <c r="P22" s="281">
        <f t="shared" ca="1" si="4"/>
        <v>0</v>
      </c>
      <c r="Q22" s="288">
        <f t="shared" ca="1" si="5"/>
        <v>0</v>
      </c>
    </row>
    <row r="23" spans="3:17" ht="22.5">
      <c r="C23" s="284">
        <f ca="1">IF(ROW()-2&gt;[1]Start.listina!$O$7,"",INDIRECT(ADDRESS(3+(ROW()-3)*2,$D$2,1,1,"Centrum")))</f>
        <v>0</v>
      </c>
      <c r="D23" s="284">
        <f ca="1">IF(ROW()-2&gt;[1]Start.listina!$O$7,"",INDIRECT(ADDRESS(4+(ROW()-3)*2,$D$2,1,1,"Centrum")))</f>
        <v>0</v>
      </c>
      <c r="E23" s="282" t="str">
        <f ca="1">IF(TYPE(VLOOKUP(C23,[1]Centrum!$A$3:$C$130,3,0))&gt;3," - ",VLOOKUP(C23,[1]Centrum!$A$3:$C$130,3,0))</f>
        <v xml:space="preserve"> - </v>
      </c>
      <c r="F23" s="282" t="str">
        <f ca="1">IF(TYPE(VLOOKUP(D23,[1]Centrum!$A$3:$C$130,3,0))&gt;3," - ",VLOOKUP(D23,[1]Centrum!$A$3:$C$130,3,0))</f>
        <v xml:space="preserve"> - </v>
      </c>
      <c r="G23" s="448">
        <f>IF(ROW()-2&gt;[1]Start.listina!$O$7,"",ROW()-2)</f>
        <v>21</v>
      </c>
      <c r="H23" s="278"/>
      <c r="I23" s="280"/>
      <c r="K23" s="281" t="str">
        <f t="shared" ca="1" si="0"/>
        <v/>
      </c>
      <c r="L23" s="281" t="str">
        <f t="shared" ca="1" si="1"/>
        <v/>
      </c>
      <c r="M23" s="281">
        <f t="shared" ca="1" si="2"/>
        <v>0</v>
      </c>
      <c r="N23" s="281">
        <f t="shared" ca="1" si="6"/>
        <v>0</v>
      </c>
      <c r="O23" s="281" t="str">
        <f t="shared" ca="1" si="3"/>
        <v/>
      </c>
      <c r="P23" s="281">
        <f t="shared" ca="1" si="4"/>
        <v>0</v>
      </c>
      <c r="Q23" s="288">
        <f t="shared" ca="1" si="5"/>
        <v>0</v>
      </c>
    </row>
    <row r="24" spans="3:17" ht="22.5">
      <c r="C24" s="284">
        <f ca="1">IF(ROW()-2&gt;[1]Start.listina!$O$7,"",INDIRECT(ADDRESS(3+(ROW()-3)*2,$D$2,1,1,"Centrum")))</f>
        <v>0</v>
      </c>
      <c r="D24" s="284">
        <f ca="1">IF(ROW()-2&gt;[1]Start.listina!$O$7,"",INDIRECT(ADDRESS(4+(ROW()-3)*2,$D$2,1,1,"Centrum")))</f>
        <v>0</v>
      </c>
      <c r="E24" s="282" t="str">
        <f ca="1">IF(TYPE(VLOOKUP(C24,[1]Centrum!$A$3:$C$130,3,0))&gt;3," - ",VLOOKUP(C24,[1]Centrum!$A$3:$C$130,3,0))</f>
        <v xml:space="preserve"> - </v>
      </c>
      <c r="F24" s="282" t="str">
        <f ca="1">IF(TYPE(VLOOKUP(D24,[1]Centrum!$A$3:$C$130,3,0))&gt;3," - ",VLOOKUP(D24,[1]Centrum!$A$3:$C$130,3,0))</f>
        <v xml:space="preserve"> - </v>
      </c>
      <c r="G24" s="448">
        <f>IF(ROW()-2&gt;[1]Start.listina!$O$7,"",ROW()-2)</f>
        <v>22</v>
      </c>
      <c r="H24" s="278"/>
      <c r="I24" s="280"/>
      <c r="K24" s="281" t="str">
        <f t="shared" ca="1" si="0"/>
        <v/>
      </c>
      <c r="L24" s="281" t="str">
        <f t="shared" ca="1" si="1"/>
        <v/>
      </c>
      <c r="M24" s="281">
        <f t="shared" ca="1" si="2"/>
        <v>0</v>
      </c>
      <c r="N24" s="281">
        <f t="shared" ca="1" si="6"/>
        <v>0</v>
      </c>
      <c r="O24" s="281" t="str">
        <f t="shared" ca="1" si="3"/>
        <v/>
      </c>
      <c r="P24" s="281">
        <f t="shared" ca="1" si="4"/>
        <v>0</v>
      </c>
      <c r="Q24" s="288">
        <f t="shared" ca="1" si="5"/>
        <v>0</v>
      </c>
    </row>
    <row r="25" spans="3:17" ht="22.5">
      <c r="C25" s="284">
        <f ca="1">IF(ROW()-2&gt;[1]Start.listina!$O$7,"",INDIRECT(ADDRESS(3+(ROW()-3)*2,$D$2,1,1,"Centrum")))</f>
        <v>0</v>
      </c>
      <c r="D25" s="284">
        <f ca="1">IF(ROW()-2&gt;[1]Start.listina!$O$7,"",INDIRECT(ADDRESS(4+(ROW()-3)*2,$D$2,1,1,"Centrum")))</f>
        <v>0</v>
      </c>
      <c r="E25" s="282" t="str">
        <f ca="1">IF(TYPE(VLOOKUP(C25,[1]Centrum!$A$3:$C$130,3,0))&gt;3," - ",VLOOKUP(C25,[1]Centrum!$A$3:$C$130,3,0))</f>
        <v xml:space="preserve"> - </v>
      </c>
      <c r="F25" s="282" t="str">
        <f ca="1">IF(TYPE(VLOOKUP(D25,[1]Centrum!$A$3:$C$130,3,0))&gt;3," - ",VLOOKUP(D25,[1]Centrum!$A$3:$C$130,3,0))</f>
        <v xml:space="preserve"> - </v>
      </c>
      <c r="G25" s="448">
        <f>IF(ROW()-2&gt;[1]Start.listina!$O$7,"",ROW()-2)</f>
        <v>23</v>
      </c>
      <c r="H25" s="278"/>
      <c r="I25" s="280"/>
      <c r="K25" s="281" t="str">
        <f t="shared" ca="1" si="0"/>
        <v/>
      </c>
      <c r="L25" s="281" t="str">
        <f t="shared" ca="1" si="1"/>
        <v/>
      </c>
      <c r="M25" s="281">
        <f t="shared" ca="1" si="2"/>
        <v>0</v>
      </c>
      <c r="N25" s="281">
        <f t="shared" ca="1" si="6"/>
        <v>0</v>
      </c>
      <c r="O25" s="281" t="str">
        <f t="shared" ca="1" si="3"/>
        <v/>
      </c>
      <c r="P25" s="281">
        <f t="shared" ca="1" si="4"/>
        <v>0</v>
      </c>
      <c r="Q25" s="288">
        <f t="shared" ca="1" si="5"/>
        <v>0</v>
      </c>
    </row>
    <row r="26" spans="3:17" ht="22.5">
      <c r="C26" s="284" t="str">
        <f ca="1">IF(ROW()-2&gt;[1]Start.listina!$O$7,"",INDIRECT(ADDRESS(3+(ROW()-3)*2,$D$2,1,1,"Centrum")))</f>
        <v/>
      </c>
      <c r="D26" s="284" t="str">
        <f ca="1">IF(ROW()-2&gt;[1]Start.listina!$O$7,"",INDIRECT(ADDRESS(4+(ROW()-3)*2,$D$2,1,1,"Centrum")))</f>
        <v/>
      </c>
      <c r="E26" s="282" t="str">
        <f ca="1">IF(TYPE(VLOOKUP(C26,[1]Centrum!$A$3:$C$130,3,0))&gt;3," - ",VLOOKUP(C26,[1]Centrum!$A$3:$C$130,3,0))</f>
        <v xml:space="preserve"> - </v>
      </c>
      <c r="F26" s="282" t="str">
        <f ca="1">IF(TYPE(VLOOKUP(D26,[1]Centrum!$A$3:$C$130,3,0))&gt;3," - ",VLOOKUP(D26,[1]Centrum!$A$3:$C$130,3,0))</f>
        <v xml:space="preserve"> - </v>
      </c>
      <c r="G26" s="448" t="str">
        <f>IF(ROW()-2&gt;[1]Start.listina!$O$7,"",ROW()-2)</f>
        <v/>
      </c>
      <c r="H26" s="278"/>
      <c r="I26" s="280"/>
      <c r="K26" s="281" t="str">
        <f t="shared" ca="1" si="0"/>
        <v/>
      </c>
      <c r="L26" s="281" t="str">
        <f t="shared" ca="1" si="1"/>
        <v/>
      </c>
      <c r="M26" s="281">
        <f t="shared" ca="1" si="2"/>
        <v>0</v>
      </c>
      <c r="N26" s="281">
        <f t="shared" ca="1" si="6"/>
        <v>0</v>
      </c>
      <c r="O26" s="281" t="str">
        <f t="shared" ca="1" si="3"/>
        <v/>
      </c>
      <c r="P26" s="281">
        <f t="shared" ca="1" si="4"/>
        <v>0</v>
      </c>
      <c r="Q26" s="288">
        <f t="shared" ca="1" si="5"/>
        <v>0</v>
      </c>
    </row>
    <row r="27" spans="3:17" ht="22.5">
      <c r="C27" s="284" t="str">
        <f ca="1">IF(ROW()-2&gt;[1]Start.listina!$O$7,"",INDIRECT(ADDRESS(3+(ROW()-3)*2,$D$2,1,1,"Centrum")))</f>
        <v/>
      </c>
      <c r="D27" s="284" t="str">
        <f ca="1">IF(ROW()-2&gt;[1]Start.listina!$O$7,"",INDIRECT(ADDRESS(4+(ROW()-3)*2,$D$2,1,1,"Centrum")))</f>
        <v/>
      </c>
      <c r="E27" s="282" t="str">
        <f ca="1">IF(TYPE(VLOOKUP(C27,[1]Centrum!$A$3:$C$130,3,0))&gt;3," - ",VLOOKUP(C27,[1]Centrum!$A$3:$C$130,3,0))</f>
        <v xml:space="preserve"> - </v>
      </c>
      <c r="F27" s="282" t="str">
        <f ca="1">IF(TYPE(VLOOKUP(D27,[1]Centrum!$A$3:$C$130,3,0))&gt;3," - ",VLOOKUP(D27,[1]Centrum!$A$3:$C$130,3,0))</f>
        <v xml:space="preserve"> - </v>
      </c>
      <c r="G27" s="448" t="str">
        <f>IF(ROW()-2&gt;[1]Start.listina!$O$7,"",ROW()-2)</f>
        <v/>
      </c>
      <c r="H27" s="278"/>
      <c r="I27" s="280"/>
      <c r="K27" s="281" t="str">
        <f t="shared" ca="1" si="0"/>
        <v/>
      </c>
      <c r="L27" s="281" t="str">
        <f t="shared" ca="1" si="1"/>
        <v/>
      </c>
      <c r="M27" s="281">
        <f t="shared" ca="1" si="2"/>
        <v>0</v>
      </c>
      <c r="N27" s="281">
        <f t="shared" ca="1" si="6"/>
        <v>0</v>
      </c>
      <c r="O27" s="281" t="str">
        <f t="shared" ca="1" si="3"/>
        <v/>
      </c>
      <c r="P27" s="281">
        <f t="shared" ca="1" si="4"/>
        <v>0</v>
      </c>
      <c r="Q27" s="288">
        <f t="shared" ca="1" si="5"/>
        <v>0</v>
      </c>
    </row>
    <row r="28" spans="3:17" ht="22.5">
      <c r="C28" s="284" t="str">
        <f ca="1">IF(ROW()-2&gt;[1]Start.listina!$O$7,"",INDIRECT(ADDRESS(3+(ROW()-3)*2,$D$2,1,1,"Centrum")))</f>
        <v/>
      </c>
      <c r="D28" s="284" t="str">
        <f ca="1">IF(ROW()-2&gt;[1]Start.listina!$O$7,"",INDIRECT(ADDRESS(4+(ROW()-3)*2,$D$2,1,1,"Centrum")))</f>
        <v/>
      </c>
      <c r="E28" s="282" t="str">
        <f ca="1">IF(TYPE(VLOOKUP(C28,[1]Centrum!$A$3:$C$130,3,0))&gt;3," - ",VLOOKUP(C28,[1]Centrum!$A$3:$C$130,3,0))</f>
        <v xml:space="preserve"> - </v>
      </c>
      <c r="F28" s="282" t="str">
        <f ca="1">IF(TYPE(VLOOKUP(D28,[1]Centrum!$A$3:$C$130,3,0))&gt;3," - ",VLOOKUP(D28,[1]Centrum!$A$3:$C$130,3,0))</f>
        <v xml:space="preserve"> - </v>
      </c>
      <c r="G28" s="448" t="str">
        <f>IF(ROW()-2&gt;[1]Start.listina!$O$7,"",ROW()-2)</f>
        <v/>
      </c>
      <c r="H28" s="278"/>
      <c r="I28" s="280"/>
      <c r="K28" s="281" t="str">
        <f t="shared" ca="1" si="0"/>
        <v/>
      </c>
      <c r="L28" s="281" t="str">
        <f t="shared" ca="1" si="1"/>
        <v/>
      </c>
      <c r="M28" s="281">
        <f t="shared" ca="1" si="2"/>
        <v>0</v>
      </c>
      <c r="N28" s="281">
        <f t="shared" ca="1" si="6"/>
        <v>0</v>
      </c>
      <c r="O28" s="281" t="str">
        <f t="shared" ca="1" si="3"/>
        <v/>
      </c>
      <c r="P28" s="281">
        <f t="shared" ca="1" si="4"/>
        <v>0</v>
      </c>
      <c r="Q28" s="288">
        <f t="shared" ca="1" si="5"/>
        <v>0</v>
      </c>
    </row>
    <row r="29" spans="3:17" ht="22.5">
      <c r="C29" s="284" t="str">
        <f ca="1">IF(ROW()-2&gt;[1]Start.listina!$O$7,"",INDIRECT(ADDRESS(3+(ROW()-3)*2,$D$2,1,1,"Centrum")))</f>
        <v/>
      </c>
      <c r="D29" s="284" t="str">
        <f ca="1">IF(ROW()-2&gt;[1]Start.listina!$O$7,"",INDIRECT(ADDRESS(4+(ROW()-3)*2,$D$2,1,1,"Centrum")))</f>
        <v/>
      </c>
      <c r="E29" s="282" t="str">
        <f ca="1">IF(TYPE(VLOOKUP(C29,[1]Centrum!$A$3:$C$130,3,0))&gt;3," - ",VLOOKUP(C29,[1]Centrum!$A$3:$C$130,3,0))</f>
        <v xml:space="preserve"> - </v>
      </c>
      <c r="F29" s="282" t="str">
        <f ca="1">IF(TYPE(VLOOKUP(D29,[1]Centrum!$A$3:$C$130,3,0))&gt;3," - ",VLOOKUP(D29,[1]Centrum!$A$3:$C$130,3,0))</f>
        <v xml:space="preserve"> - </v>
      </c>
      <c r="G29" s="448" t="str">
        <f>IF(ROW()-2&gt;[1]Start.listina!$O$7,"",ROW()-2)</f>
        <v/>
      </c>
      <c r="H29" s="278"/>
      <c r="I29" s="280"/>
      <c r="K29" s="281" t="str">
        <f t="shared" ca="1" si="0"/>
        <v/>
      </c>
      <c r="L29" s="281" t="str">
        <f t="shared" ca="1" si="1"/>
        <v/>
      </c>
      <c r="M29" s="281">
        <f t="shared" ca="1" si="2"/>
        <v>0</v>
      </c>
      <c r="N29" s="281">
        <f t="shared" ca="1" si="6"/>
        <v>0</v>
      </c>
      <c r="O29" s="281" t="str">
        <f t="shared" ca="1" si="3"/>
        <v/>
      </c>
      <c r="P29" s="281">
        <f t="shared" ca="1" si="4"/>
        <v>0</v>
      </c>
      <c r="Q29" s="288">
        <f t="shared" ca="1" si="5"/>
        <v>0</v>
      </c>
    </row>
    <row r="30" spans="3:17" ht="22.5">
      <c r="C30" s="284" t="str">
        <f ca="1">IF(ROW()-2&gt;[1]Start.listina!$O$7,"",INDIRECT(ADDRESS(3+(ROW()-3)*2,$D$2,1,1,"Centrum")))</f>
        <v/>
      </c>
      <c r="D30" s="284" t="str">
        <f ca="1">IF(ROW()-2&gt;[1]Start.listina!$O$7,"",INDIRECT(ADDRESS(4+(ROW()-3)*2,$D$2,1,1,"Centrum")))</f>
        <v/>
      </c>
      <c r="E30" s="282" t="str">
        <f ca="1">IF(TYPE(VLOOKUP(C30,[1]Centrum!$A$3:$C$130,3,0))&gt;3," - ",VLOOKUP(C30,[1]Centrum!$A$3:$C$130,3,0))</f>
        <v xml:space="preserve"> - </v>
      </c>
      <c r="F30" s="282" t="str">
        <f ca="1">IF(TYPE(VLOOKUP(D30,[1]Centrum!$A$3:$C$130,3,0))&gt;3," - ",VLOOKUP(D30,[1]Centrum!$A$3:$C$130,3,0))</f>
        <v xml:space="preserve"> - </v>
      </c>
      <c r="G30" s="448" t="str">
        <f>IF(ROW()-2&gt;[1]Start.listina!$O$7,"",ROW()-2)</f>
        <v/>
      </c>
      <c r="H30" s="278"/>
      <c r="I30" s="280"/>
      <c r="K30" s="281" t="str">
        <f t="shared" ca="1" si="0"/>
        <v/>
      </c>
      <c r="L30" s="281" t="str">
        <f t="shared" ca="1" si="1"/>
        <v/>
      </c>
      <c r="M30" s="281">
        <f t="shared" ca="1" si="2"/>
        <v>0</v>
      </c>
      <c r="N30" s="281">
        <f t="shared" ca="1" si="6"/>
        <v>0</v>
      </c>
      <c r="O30" s="281" t="str">
        <f t="shared" ca="1" si="3"/>
        <v/>
      </c>
      <c r="P30" s="281">
        <f t="shared" ca="1" si="4"/>
        <v>0</v>
      </c>
      <c r="Q30" s="288">
        <f t="shared" ca="1" si="5"/>
        <v>0</v>
      </c>
    </row>
    <row r="31" spans="3:17" ht="22.5">
      <c r="C31" s="284" t="str">
        <f ca="1">IF(ROW()-2&gt;[1]Start.listina!$O$7,"",INDIRECT(ADDRESS(3+(ROW()-3)*2,$D$2,1,1,"Centrum")))</f>
        <v/>
      </c>
      <c r="D31" s="284" t="str">
        <f ca="1">IF(ROW()-2&gt;[1]Start.listina!$O$7,"",INDIRECT(ADDRESS(4+(ROW()-3)*2,$D$2,1,1,"Centrum")))</f>
        <v/>
      </c>
      <c r="E31" s="282" t="str">
        <f ca="1">IF(TYPE(VLOOKUP(C31,[1]Centrum!$A$3:$C$130,3,0))&gt;3," - ",VLOOKUP(C31,[1]Centrum!$A$3:$C$130,3,0))</f>
        <v xml:space="preserve"> - </v>
      </c>
      <c r="F31" s="282" t="str">
        <f ca="1">IF(TYPE(VLOOKUP(D31,[1]Centrum!$A$3:$C$130,3,0))&gt;3," - ",VLOOKUP(D31,[1]Centrum!$A$3:$C$130,3,0))</f>
        <v xml:space="preserve"> - </v>
      </c>
      <c r="G31" s="448" t="str">
        <f>IF(ROW()-2&gt;[1]Start.listina!$O$7,"",ROW()-2)</f>
        <v/>
      </c>
      <c r="H31" s="278"/>
      <c r="I31" s="280"/>
      <c r="K31" s="281" t="str">
        <f t="shared" ca="1" si="0"/>
        <v/>
      </c>
      <c r="L31" s="281" t="str">
        <f t="shared" ca="1" si="1"/>
        <v/>
      </c>
      <c r="M31" s="281">
        <f t="shared" ca="1" si="2"/>
        <v>0</v>
      </c>
      <c r="N31" s="281">
        <f t="shared" ca="1" si="6"/>
        <v>0</v>
      </c>
      <c r="O31" s="281" t="str">
        <f t="shared" ca="1" si="3"/>
        <v/>
      </c>
      <c r="P31" s="281">
        <f t="shared" ca="1" si="4"/>
        <v>0</v>
      </c>
      <c r="Q31" s="288">
        <f t="shared" ca="1" si="5"/>
        <v>0</v>
      </c>
    </row>
    <row r="32" spans="3:17" ht="22.5">
      <c r="C32" s="284" t="str">
        <f ca="1">IF(ROW()-2&gt;[1]Start.listina!$O$7,"",INDIRECT(ADDRESS(3+(ROW()-3)*2,$D$2,1,1,"Centrum")))</f>
        <v/>
      </c>
      <c r="D32" s="284" t="str">
        <f ca="1">IF(ROW()-2&gt;[1]Start.listina!$O$7,"",INDIRECT(ADDRESS(4+(ROW()-3)*2,$D$2,1,1,"Centrum")))</f>
        <v/>
      </c>
      <c r="E32" s="282" t="str">
        <f ca="1">IF(TYPE(VLOOKUP(C32,[1]Centrum!$A$3:$C$130,3,0))&gt;3," - ",VLOOKUP(C32,[1]Centrum!$A$3:$C$130,3,0))</f>
        <v xml:space="preserve"> - </v>
      </c>
      <c r="F32" s="282" t="str">
        <f ca="1">IF(TYPE(VLOOKUP(D32,[1]Centrum!$A$3:$C$130,3,0))&gt;3," - ",VLOOKUP(D32,[1]Centrum!$A$3:$C$130,3,0))</f>
        <v xml:space="preserve"> - </v>
      </c>
      <c r="G32" s="448" t="str">
        <f>IF(ROW()-2&gt;[1]Start.listina!$O$7,"",ROW()-2)</f>
        <v/>
      </c>
      <c r="H32" s="278"/>
      <c r="I32" s="280"/>
      <c r="K32" s="281" t="str">
        <f t="shared" ca="1" si="0"/>
        <v/>
      </c>
      <c r="L32" s="281" t="str">
        <f t="shared" ca="1" si="1"/>
        <v/>
      </c>
      <c r="M32" s="281">
        <f t="shared" ca="1" si="2"/>
        <v>0</v>
      </c>
      <c r="N32" s="281">
        <f t="shared" ca="1" si="6"/>
        <v>0</v>
      </c>
      <c r="O32" s="281" t="str">
        <f t="shared" ca="1" si="3"/>
        <v/>
      </c>
      <c r="P32" s="281">
        <f t="shared" ca="1" si="4"/>
        <v>0</v>
      </c>
      <c r="Q32" s="288">
        <f t="shared" ca="1" si="5"/>
        <v>0</v>
      </c>
    </row>
    <row r="33" spans="3:17" ht="22.5">
      <c r="C33" s="284" t="str">
        <f ca="1">IF(ROW()-2&gt;[1]Start.listina!$O$7,"",INDIRECT(ADDRESS(3+(ROW()-3)*2,$D$2,1,1,"Centrum")))</f>
        <v/>
      </c>
      <c r="D33" s="284" t="str">
        <f ca="1">IF(ROW()-2&gt;[1]Start.listina!$O$7,"",INDIRECT(ADDRESS(4+(ROW()-3)*2,$D$2,1,1,"Centrum")))</f>
        <v/>
      </c>
      <c r="E33" s="282" t="str">
        <f ca="1">IF(TYPE(VLOOKUP(C33,[1]Centrum!$A$3:$C$130,3,0))&gt;3," - ",VLOOKUP(C33,[1]Centrum!$A$3:$C$130,3,0))</f>
        <v xml:space="preserve"> - </v>
      </c>
      <c r="F33" s="282" t="str">
        <f ca="1">IF(TYPE(VLOOKUP(D33,[1]Centrum!$A$3:$C$130,3,0))&gt;3," - ",VLOOKUP(D33,[1]Centrum!$A$3:$C$130,3,0))</f>
        <v xml:space="preserve"> - </v>
      </c>
      <c r="G33" s="448" t="str">
        <f>IF(ROW()-2&gt;[1]Start.listina!$O$7,"",ROW()-2)</f>
        <v/>
      </c>
      <c r="H33" s="278"/>
      <c r="I33" s="280"/>
      <c r="K33" s="281" t="str">
        <f t="shared" ca="1" si="0"/>
        <v/>
      </c>
      <c r="L33" s="281" t="str">
        <f t="shared" ca="1" si="1"/>
        <v/>
      </c>
      <c r="M33" s="281">
        <f t="shared" ca="1" si="2"/>
        <v>0</v>
      </c>
      <c r="N33" s="281">
        <f t="shared" ca="1" si="6"/>
        <v>0</v>
      </c>
      <c r="O33" s="281" t="str">
        <f t="shared" ca="1" si="3"/>
        <v/>
      </c>
      <c r="P33" s="281">
        <f t="shared" ca="1" si="4"/>
        <v>0</v>
      </c>
      <c r="Q33" s="288">
        <f t="shared" ca="1" si="5"/>
        <v>0</v>
      </c>
    </row>
    <row r="34" spans="3:17" ht="22.5">
      <c r="C34" s="284" t="str">
        <f ca="1">IF(ROW()-2&gt;[1]Start.listina!$O$7,"",INDIRECT(ADDRESS(3+(ROW()-3)*2,$D$2,1,1,"Centrum")))</f>
        <v/>
      </c>
      <c r="D34" s="284" t="str">
        <f ca="1">IF(ROW()-2&gt;[1]Start.listina!$O$7,"",INDIRECT(ADDRESS(4+(ROW()-3)*2,$D$2,1,1,"Centrum")))</f>
        <v/>
      </c>
      <c r="E34" s="282" t="str">
        <f ca="1">IF(TYPE(VLOOKUP(C34,[1]Centrum!$A$3:$C$130,3,0))&gt;3," - ",VLOOKUP(C34,[1]Centrum!$A$3:$C$130,3,0))</f>
        <v xml:space="preserve"> - </v>
      </c>
      <c r="F34" s="282" t="str">
        <f ca="1">IF(TYPE(VLOOKUP(D34,[1]Centrum!$A$3:$C$130,3,0))&gt;3," - ",VLOOKUP(D34,[1]Centrum!$A$3:$C$130,3,0))</f>
        <v xml:space="preserve"> - </v>
      </c>
      <c r="G34" s="448" t="str">
        <f>IF(ROW()-2&gt;[1]Start.listina!$O$7,"",ROW()-2)</f>
        <v/>
      </c>
      <c r="H34" s="278"/>
      <c r="I34" s="280"/>
      <c r="K34" s="281" t="str">
        <f t="shared" ca="1" si="0"/>
        <v/>
      </c>
      <c r="L34" s="281" t="str">
        <f t="shared" ca="1" si="1"/>
        <v/>
      </c>
      <c r="M34" s="281">
        <f t="shared" ca="1" si="2"/>
        <v>0</v>
      </c>
      <c r="N34" s="281">
        <f t="shared" ca="1" si="6"/>
        <v>0</v>
      </c>
      <c r="O34" s="281" t="str">
        <f t="shared" ca="1" si="3"/>
        <v/>
      </c>
      <c r="P34" s="281">
        <f t="shared" ca="1" si="4"/>
        <v>0</v>
      </c>
      <c r="Q34" s="288">
        <f t="shared" ca="1" si="5"/>
        <v>0</v>
      </c>
    </row>
    <row r="35" spans="3:17" ht="22.5">
      <c r="C35" s="284" t="str">
        <f ca="1">IF(ROW()-2&gt;[1]Start.listina!$O$7,"",INDIRECT(ADDRESS(3+(ROW()-3)*2,$D$2,1,1,"Centrum")))</f>
        <v/>
      </c>
      <c r="D35" s="284" t="str">
        <f ca="1">IF(ROW()-2&gt;[1]Start.listina!$O$7,"",INDIRECT(ADDRESS(4+(ROW()-3)*2,$D$2,1,1,"Centrum")))</f>
        <v/>
      </c>
      <c r="E35" s="282" t="str">
        <f ca="1">IF(TYPE(VLOOKUP(C35,[1]Centrum!$A$3:$C$130,3,0))&gt;3," - ",VLOOKUP(C35,[1]Centrum!$A$3:$C$130,3,0))</f>
        <v xml:space="preserve"> - </v>
      </c>
      <c r="F35" s="282" t="str">
        <f ca="1">IF(TYPE(VLOOKUP(D35,[1]Centrum!$A$3:$C$130,3,0))&gt;3," - ",VLOOKUP(D35,[1]Centrum!$A$3:$C$130,3,0))</f>
        <v xml:space="preserve"> - </v>
      </c>
      <c r="G35" s="448" t="str">
        <f>IF(ROW()-2&gt;[1]Start.listina!$O$7,"",ROW()-2)</f>
        <v/>
      </c>
      <c r="H35" s="278"/>
      <c r="I35" s="280"/>
      <c r="K35" s="281" t="str">
        <f t="shared" ca="1" si="0"/>
        <v/>
      </c>
      <c r="L35" s="281" t="str">
        <f t="shared" ca="1" si="1"/>
        <v/>
      </c>
      <c r="M35" s="281">
        <f t="shared" ca="1" si="2"/>
        <v>0</v>
      </c>
      <c r="N35" s="281">
        <f t="shared" ca="1" si="6"/>
        <v>0</v>
      </c>
      <c r="O35" s="281" t="str">
        <f t="shared" ca="1" si="3"/>
        <v/>
      </c>
      <c r="P35" s="281">
        <f t="shared" ca="1" si="4"/>
        <v>0</v>
      </c>
      <c r="Q35" s="288">
        <f t="shared" ca="1" si="5"/>
        <v>0</v>
      </c>
    </row>
    <row r="36" spans="3:17" ht="22.5">
      <c r="C36" s="284" t="str">
        <f ca="1">IF(ROW()-2&gt;[1]Start.listina!$O$7,"",INDIRECT(ADDRESS(3+(ROW()-3)*2,$D$2,1,1,"Centrum")))</f>
        <v/>
      </c>
      <c r="D36" s="284" t="str">
        <f ca="1">IF(ROW()-2&gt;[1]Start.listina!$O$7,"",INDIRECT(ADDRESS(4+(ROW()-3)*2,$D$2,1,1,"Centrum")))</f>
        <v/>
      </c>
      <c r="E36" s="282" t="str">
        <f ca="1">IF(TYPE(VLOOKUP(C36,[1]Centrum!$A$3:$C$130,3,0))&gt;3," - ",VLOOKUP(C36,[1]Centrum!$A$3:$C$130,3,0))</f>
        <v xml:space="preserve"> - </v>
      </c>
      <c r="F36" s="282" t="str">
        <f ca="1">IF(TYPE(VLOOKUP(D36,[1]Centrum!$A$3:$C$130,3,0))&gt;3," - ",VLOOKUP(D36,[1]Centrum!$A$3:$C$130,3,0))</f>
        <v xml:space="preserve"> - </v>
      </c>
      <c r="G36" s="448" t="str">
        <f>IF(ROW()-2&gt;[1]Start.listina!$O$7,"",ROW()-2)</f>
        <v/>
      </c>
      <c r="H36" s="278"/>
      <c r="I36" s="280"/>
      <c r="K36" s="281" t="str">
        <f t="shared" ca="1" si="0"/>
        <v/>
      </c>
      <c r="L36" s="281" t="str">
        <f t="shared" ca="1" si="1"/>
        <v/>
      </c>
      <c r="M36" s="281">
        <f t="shared" ca="1" si="2"/>
        <v>0</v>
      </c>
      <c r="N36" s="281">
        <f t="shared" ca="1" si="6"/>
        <v>0</v>
      </c>
      <c r="O36" s="281" t="str">
        <f t="shared" ca="1" si="3"/>
        <v/>
      </c>
      <c r="P36" s="281">
        <f t="shared" ca="1" si="4"/>
        <v>0</v>
      </c>
      <c r="Q36" s="288">
        <f t="shared" ca="1" si="5"/>
        <v>0</v>
      </c>
    </row>
    <row r="37" spans="3:17" ht="22.5">
      <c r="C37" s="284" t="str">
        <f ca="1">IF(ROW()-2&gt;[1]Start.listina!$O$7,"",INDIRECT(ADDRESS(3+(ROW()-3)*2,$D$2,1,1,"Centrum")))</f>
        <v/>
      </c>
      <c r="D37" s="284" t="str">
        <f ca="1">IF(ROW()-2&gt;[1]Start.listina!$O$7,"",INDIRECT(ADDRESS(4+(ROW()-3)*2,$D$2,1,1,"Centrum")))</f>
        <v/>
      </c>
      <c r="E37" s="282" t="str">
        <f ca="1">IF(TYPE(VLOOKUP(C37,[1]Centrum!$A$3:$C$130,3,0))&gt;3," - ",VLOOKUP(C37,[1]Centrum!$A$3:$C$130,3,0))</f>
        <v xml:space="preserve"> - </v>
      </c>
      <c r="F37" s="282" t="str">
        <f ca="1">IF(TYPE(VLOOKUP(D37,[1]Centrum!$A$3:$C$130,3,0))&gt;3," - ",VLOOKUP(D37,[1]Centrum!$A$3:$C$130,3,0))</f>
        <v xml:space="preserve"> - </v>
      </c>
      <c r="G37" s="448" t="str">
        <f>IF(ROW()-2&gt;[1]Start.listina!$O$7,"",ROW()-2)</f>
        <v/>
      </c>
      <c r="H37" s="278"/>
      <c r="I37" s="280"/>
      <c r="K37" s="281" t="str">
        <f t="shared" ca="1" si="0"/>
        <v/>
      </c>
      <c r="L37" s="281" t="str">
        <f t="shared" ca="1" si="1"/>
        <v/>
      </c>
      <c r="M37" s="281">
        <f t="shared" ca="1" si="2"/>
        <v>0</v>
      </c>
      <c r="N37" s="281">
        <f t="shared" ca="1" si="6"/>
        <v>0</v>
      </c>
      <c r="O37" s="281" t="str">
        <f t="shared" ca="1" si="3"/>
        <v/>
      </c>
      <c r="P37" s="281">
        <f t="shared" ca="1" si="4"/>
        <v>0</v>
      </c>
      <c r="Q37" s="288">
        <f t="shared" ca="1" si="5"/>
        <v>0</v>
      </c>
    </row>
    <row r="38" spans="3:17" ht="22.5">
      <c r="C38" s="284" t="str">
        <f ca="1">IF(ROW()-2&gt;[1]Start.listina!$O$7,"",INDIRECT(ADDRESS(3+(ROW()-3)*2,$D$2,1,1,"Centrum")))</f>
        <v/>
      </c>
      <c r="D38" s="284" t="str">
        <f ca="1">IF(ROW()-2&gt;[1]Start.listina!$O$7,"",INDIRECT(ADDRESS(4+(ROW()-3)*2,$D$2,1,1,"Centrum")))</f>
        <v/>
      </c>
      <c r="E38" s="282" t="str">
        <f ca="1">IF(TYPE(VLOOKUP(C38,[1]Centrum!$A$3:$C$130,3,0))&gt;3," - ",VLOOKUP(C38,[1]Centrum!$A$3:$C$130,3,0))</f>
        <v xml:space="preserve"> - </v>
      </c>
      <c r="F38" s="282" t="str">
        <f ca="1">IF(TYPE(VLOOKUP(D38,[1]Centrum!$A$3:$C$130,3,0))&gt;3," - ",VLOOKUP(D38,[1]Centrum!$A$3:$C$130,3,0))</f>
        <v xml:space="preserve"> - </v>
      </c>
      <c r="G38" s="448" t="str">
        <f>IF(ROW()-2&gt;[1]Start.listina!$O$7,"",ROW()-2)</f>
        <v/>
      </c>
      <c r="H38" s="278"/>
      <c r="I38" s="280"/>
      <c r="K38" s="281" t="str">
        <f t="shared" ca="1" si="0"/>
        <v/>
      </c>
      <c r="L38" s="281" t="str">
        <f t="shared" ca="1" si="1"/>
        <v/>
      </c>
      <c r="M38" s="281">
        <f t="shared" ca="1" si="2"/>
        <v>0</v>
      </c>
      <c r="N38" s="281">
        <f t="shared" ca="1" si="6"/>
        <v>0</v>
      </c>
      <c r="O38" s="281" t="str">
        <f t="shared" ca="1" si="3"/>
        <v/>
      </c>
      <c r="P38" s="281">
        <f t="shared" ca="1" si="4"/>
        <v>0</v>
      </c>
      <c r="Q38" s="288">
        <f t="shared" ca="1" si="5"/>
        <v>0</v>
      </c>
    </row>
    <row r="39" spans="3:17" ht="22.5">
      <c r="C39" s="284" t="str">
        <f ca="1">IF(ROW()-2&gt;[1]Start.listina!$O$7,"",INDIRECT(ADDRESS(3+(ROW()-3)*2,$D$2,1,1,"Centrum")))</f>
        <v/>
      </c>
      <c r="D39" s="284" t="str">
        <f ca="1">IF(ROW()-2&gt;[1]Start.listina!$O$7,"",INDIRECT(ADDRESS(4+(ROW()-3)*2,$D$2,1,1,"Centrum")))</f>
        <v/>
      </c>
      <c r="E39" s="282" t="str">
        <f ca="1">IF(TYPE(VLOOKUP(C39,[1]Centrum!$A$3:$C$130,3,0))&gt;3," - ",VLOOKUP(C39,[1]Centrum!$A$3:$C$130,3,0))</f>
        <v xml:space="preserve"> - </v>
      </c>
      <c r="F39" s="282" t="str">
        <f ca="1">IF(TYPE(VLOOKUP(D39,[1]Centrum!$A$3:$C$130,3,0))&gt;3," - ",VLOOKUP(D39,[1]Centrum!$A$3:$C$130,3,0))</f>
        <v xml:space="preserve"> - </v>
      </c>
      <c r="G39" s="448" t="str">
        <f>IF(ROW()-2&gt;[1]Start.listina!$O$7,"",ROW()-2)</f>
        <v/>
      </c>
      <c r="H39" s="278"/>
      <c r="I39" s="280"/>
      <c r="K39" s="281" t="str">
        <f t="shared" ca="1" si="0"/>
        <v/>
      </c>
      <c r="L39" s="281" t="str">
        <f t="shared" ca="1" si="1"/>
        <v/>
      </c>
      <c r="M39" s="281">
        <f t="shared" ca="1" si="2"/>
        <v>0</v>
      </c>
      <c r="N39" s="281">
        <f t="shared" ca="1" si="6"/>
        <v>0</v>
      </c>
      <c r="O39" s="281" t="str">
        <f t="shared" ca="1" si="3"/>
        <v/>
      </c>
      <c r="P39" s="281">
        <f t="shared" ca="1" si="4"/>
        <v>0</v>
      </c>
      <c r="Q39" s="288">
        <f t="shared" ca="1" si="5"/>
        <v>0</v>
      </c>
    </row>
    <row r="40" spans="3:17" ht="22.5">
      <c r="C40" s="284" t="str">
        <f ca="1">IF(ROW()-2&gt;[1]Start.listina!$O$7,"",INDIRECT(ADDRESS(3+(ROW()-3)*2,$D$2,1,1,"Centrum")))</f>
        <v/>
      </c>
      <c r="D40" s="284" t="str">
        <f ca="1">IF(ROW()-2&gt;[1]Start.listina!$O$7,"",INDIRECT(ADDRESS(4+(ROW()-3)*2,$D$2,1,1,"Centrum")))</f>
        <v/>
      </c>
      <c r="E40" s="282" t="str">
        <f ca="1">IF(TYPE(VLOOKUP(C40,[1]Centrum!$A$3:$C$130,3,0))&gt;3," - ",VLOOKUP(C40,[1]Centrum!$A$3:$C$130,3,0))</f>
        <v xml:space="preserve"> - </v>
      </c>
      <c r="F40" s="282" t="str">
        <f ca="1">IF(TYPE(VLOOKUP(D40,[1]Centrum!$A$3:$C$130,3,0))&gt;3," - ",VLOOKUP(D40,[1]Centrum!$A$3:$C$130,3,0))</f>
        <v xml:space="preserve"> - </v>
      </c>
      <c r="G40" s="448" t="str">
        <f>IF(ROW()-2&gt;[1]Start.listina!$O$7,"",ROW()-2)</f>
        <v/>
      </c>
      <c r="H40" s="278"/>
      <c r="I40" s="280"/>
      <c r="K40" s="281" t="str">
        <f t="shared" ca="1" si="0"/>
        <v/>
      </c>
      <c r="L40" s="281" t="str">
        <f t="shared" ca="1" si="1"/>
        <v/>
      </c>
      <c r="M40" s="281">
        <f t="shared" ca="1" si="2"/>
        <v>0</v>
      </c>
      <c r="N40" s="281">
        <f t="shared" ca="1" si="6"/>
        <v>0</v>
      </c>
      <c r="O40" s="281" t="str">
        <f t="shared" ca="1" si="3"/>
        <v/>
      </c>
      <c r="P40" s="281">
        <f t="shared" ca="1" si="4"/>
        <v>0</v>
      </c>
      <c r="Q40" s="288">
        <f t="shared" ca="1" si="5"/>
        <v>0</v>
      </c>
    </row>
    <row r="41" spans="3:17" ht="22.5">
      <c r="C41" s="284" t="str">
        <f ca="1">IF(ROW()-2&gt;[1]Start.listina!$O$7,"",INDIRECT(ADDRESS(3+(ROW()-3)*2,$D$2,1,1,"Centrum")))</f>
        <v/>
      </c>
      <c r="D41" s="284" t="str">
        <f ca="1">IF(ROW()-2&gt;[1]Start.listina!$O$7,"",INDIRECT(ADDRESS(4+(ROW()-3)*2,$D$2,1,1,"Centrum")))</f>
        <v/>
      </c>
      <c r="E41" s="282" t="str">
        <f ca="1">IF(TYPE(VLOOKUP(C41,[1]Centrum!$A$3:$C$130,3,0))&gt;3," - ",VLOOKUP(C41,[1]Centrum!$A$3:$C$130,3,0))</f>
        <v xml:space="preserve"> - </v>
      </c>
      <c r="F41" s="282" t="str">
        <f ca="1">IF(TYPE(VLOOKUP(D41,[1]Centrum!$A$3:$C$130,3,0))&gt;3," - ",VLOOKUP(D41,[1]Centrum!$A$3:$C$130,3,0))</f>
        <v xml:space="preserve"> - </v>
      </c>
      <c r="G41" s="448" t="str">
        <f>IF(ROW()-2&gt;[1]Start.listina!$O$7,"",ROW()-2)</f>
        <v/>
      </c>
      <c r="H41" s="278"/>
      <c r="I41" s="280"/>
      <c r="K41" s="281" t="str">
        <f t="shared" ca="1" si="0"/>
        <v/>
      </c>
      <c r="L41" s="281" t="str">
        <f t="shared" ca="1" si="1"/>
        <v/>
      </c>
      <c r="M41" s="281">
        <f t="shared" ca="1" si="2"/>
        <v>0</v>
      </c>
      <c r="N41" s="281">
        <f t="shared" ca="1" si="6"/>
        <v>0</v>
      </c>
      <c r="O41" s="281" t="str">
        <f t="shared" ca="1" si="3"/>
        <v/>
      </c>
      <c r="P41" s="281">
        <f t="shared" ca="1" si="4"/>
        <v>0</v>
      </c>
      <c r="Q41" s="288">
        <f t="shared" ca="1" si="5"/>
        <v>0</v>
      </c>
    </row>
    <row r="42" spans="3:17" ht="22.5">
      <c r="C42" s="284" t="str">
        <f ca="1">IF(ROW()-2&gt;[1]Start.listina!$O$7,"",INDIRECT(ADDRESS(3+(ROW()-3)*2,$D$2,1,1,"Centrum")))</f>
        <v/>
      </c>
      <c r="D42" s="284" t="str">
        <f ca="1">IF(ROW()-2&gt;[1]Start.listina!$O$7,"",INDIRECT(ADDRESS(4+(ROW()-3)*2,$D$2,1,1,"Centrum")))</f>
        <v/>
      </c>
      <c r="E42" s="282" t="str">
        <f ca="1">IF(TYPE(VLOOKUP(C42,[1]Centrum!$A$3:$C$130,3,0))&gt;3," - ",VLOOKUP(C42,[1]Centrum!$A$3:$C$130,3,0))</f>
        <v xml:space="preserve"> - </v>
      </c>
      <c r="F42" s="282" t="str">
        <f ca="1">IF(TYPE(VLOOKUP(D42,[1]Centrum!$A$3:$C$130,3,0))&gt;3," - ",VLOOKUP(D42,[1]Centrum!$A$3:$C$130,3,0))</f>
        <v xml:space="preserve"> - </v>
      </c>
      <c r="G42" s="448" t="str">
        <f>IF(ROW()-2&gt;[1]Start.listina!$O$7,"",ROW()-2)</f>
        <v/>
      </c>
      <c r="H42" s="278"/>
      <c r="I42" s="280"/>
      <c r="K42" s="281" t="str">
        <f t="shared" ca="1" si="0"/>
        <v/>
      </c>
      <c r="L42" s="281" t="str">
        <f t="shared" ca="1" si="1"/>
        <v/>
      </c>
      <c r="M42" s="281">
        <f t="shared" ca="1" si="2"/>
        <v>0</v>
      </c>
      <c r="N42" s="281">
        <f t="shared" ca="1" si="6"/>
        <v>0</v>
      </c>
      <c r="O42" s="281" t="str">
        <f t="shared" ca="1" si="3"/>
        <v/>
      </c>
      <c r="P42" s="281">
        <f t="shared" ca="1" si="4"/>
        <v>0</v>
      </c>
      <c r="Q42" s="288">
        <f t="shared" ca="1" si="5"/>
        <v>0</v>
      </c>
    </row>
    <row r="43" spans="3:17" ht="22.5">
      <c r="C43" s="284" t="str">
        <f ca="1">IF(ROW()-2&gt;[1]Start.listina!$O$7,"",INDIRECT(ADDRESS(3+(ROW()-3)*2,$D$2,1,1,"Centrum")))</f>
        <v/>
      </c>
      <c r="D43" s="284" t="str">
        <f ca="1">IF(ROW()-2&gt;[1]Start.listina!$O$7,"",INDIRECT(ADDRESS(4+(ROW()-3)*2,$D$2,1,1,"Centrum")))</f>
        <v/>
      </c>
      <c r="E43" s="282" t="str">
        <f ca="1">IF(TYPE(VLOOKUP(C43,[1]Centrum!$A$3:$C$130,3,0))&gt;3," - ",VLOOKUP(C43,[1]Centrum!$A$3:$C$130,3,0))</f>
        <v xml:space="preserve"> - </v>
      </c>
      <c r="F43" s="282" t="str">
        <f ca="1">IF(TYPE(VLOOKUP(D43,[1]Centrum!$A$3:$C$130,3,0))&gt;3," - ",VLOOKUP(D43,[1]Centrum!$A$3:$C$130,3,0))</f>
        <v xml:space="preserve"> - </v>
      </c>
      <c r="G43" s="448" t="str">
        <f>IF(ROW()-2&gt;[1]Start.listina!$O$7,"",ROW()-2)</f>
        <v/>
      </c>
      <c r="H43" s="278"/>
      <c r="I43" s="280"/>
      <c r="K43" s="281" t="str">
        <f t="shared" ca="1" si="0"/>
        <v/>
      </c>
      <c r="L43" s="281" t="str">
        <f t="shared" ca="1" si="1"/>
        <v/>
      </c>
      <c r="M43" s="281">
        <f t="shared" ca="1" si="2"/>
        <v>0</v>
      </c>
      <c r="N43" s="281">
        <f t="shared" ca="1" si="6"/>
        <v>0</v>
      </c>
      <c r="O43" s="281" t="str">
        <f t="shared" ca="1" si="3"/>
        <v/>
      </c>
      <c r="P43" s="281">
        <f t="shared" ca="1" si="4"/>
        <v>0</v>
      </c>
      <c r="Q43" s="288">
        <f t="shared" ca="1" si="5"/>
        <v>0</v>
      </c>
    </row>
    <row r="44" spans="3:17" ht="22.5">
      <c r="C44" s="284" t="str">
        <f ca="1">IF(ROW()-2&gt;[1]Start.listina!$O$7,"",INDIRECT(ADDRESS(3+(ROW()-3)*2,$D$2,1,1,"Centrum")))</f>
        <v/>
      </c>
      <c r="D44" s="284" t="str">
        <f ca="1">IF(ROW()-2&gt;[1]Start.listina!$O$7,"",INDIRECT(ADDRESS(4+(ROW()-3)*2,$D$2,1,1,"Centrum")))</f>
        <v/>
      </c>
      <c r="E44" s="282" t="str">
        <f ca="1">IF(TYPE(VLOOKUP(C44,[1]Centrum!$A$3:$C$130,3,0))&gt;3," - ",VLOOKUP(C44,[1]Centrum!$A$3:$C$130,3,0))</f>
        <v xml:space="preserve"> - </v>
      </c>
      <c r="F44" s="282" t="str">
        <f ca="1">IF(TYPE(VLOOKUP(D44,[1]Centrum!$A$3:$C$130,3,0))&gt;3," - ",VLOOKUP(D44,[1]Centrum!$A$3:$C$130,3,0))</f>
        <v xml:space="preserve"> - </v>
      </c>
      <c r="G44" s="448" t="str">
        <f>IF(ROW()-2&gt;[1]Start.listina!$O$7,"",ROW()-2)</f>
        <v/>
      </c>
      <c r="H44" s="278"/>
      <c r="I44" s="280"/>
      <c r="K44" s="281" t="str">
        <f t="shared" ca="1" si="0"/>
        <v/>
      </c>
      <c r="L44" s="281" t="str">
        <f t="shared" ca="1" si="1"/>
        <v/>
      </c>
      <c r="M44" s="281">
        <f t="shared" ca="1" si="2"/>
        <v>0</v>
      </c>
      <c r="N44" s="281">
        <f t="shared" ca="1" si="6"/>
        <v>0</v>
      </c>
      <c r="O44" s="281" t="str">
        <f t="shared" ca="1" si="3"/>
        <v/>
      </c>
      <c r="P44" s="281">
        <f t="shared" ca="1" si="4"/>
        <v>0</v>
      </c>
      <c r="Q44" s="288">
        <f t="shared" ca="1" si="5"/>
        <v>0</v>
      </c>
    </row>
    <row r="45" spans="3:17" ht="22.5">
      <c r="C45" s="284" t="str">
        <f ca="1">IF(ROW()-2&gt;[1]Start.listina!$O$7,"",INDIRECT(ADDRESS(3+(ROW()-3)*2,$D$2,1,1,"Centrum")))</f>
        <v/>
      </c>
      <c r="D45" s="284" t="str">
        <f ca="1">IF(ROW()-2&gt;[1]Start.listina!$O$7,"",INDIRECT(ADDRESS(4+(ROW()-3)*2,$D$2,1,1,"Centrum")))</f>
        <v/>
      </c>
      <c r="E45" s="282" t="str">
        <f ca="1">IF(TYPE(VLOOKUP(C45,[1]Centrum!$A$3:$C$130,3,0))&gt;3," - ",VLOOKUP(C45,[1]Centrum!$A$3:$C$130,3,0))</f>
        <v xml:space="preserve"> - </v>
      </c>
      <c r="F45" s="282" t="str">
        <f ca="1">IF(TYPE(VLOOKUP(D45,[1]Centrum!$A$3:$C$130,3,0))&gt;3," - ",VLOOKUP(D45,[1]Centrum!$A$3:$C$130,3,0))</f>
        <v xml:space="preserve"> - </v>
      </c>
      <c r="G45" s="448" t="str">
        <f>IF(ROW()-2&gt;[1]Start.listina!$O$7,"",ROW()-2)</f>
        <v/>
      </c>
      <c r="H45" s="278"/>
      <c r="I45" s="280"/>
      <c r="K45" s="281" t="str">
        <f t="shared" ca="1" si="0"/>
        <v/>
      </c>
      <c r="L45" s="281" t="str">
        <f t="shared" ca="1" si="1"/>
        <v/>
      </c>
      <c r="M45" s="281">
        <f t="shared" ca="1" si="2"/>
        <v>0</v>
      </c>
      <c r="N45" s="281">
        <f t="shared" ca="1" si="6"/>
        <v>0</v>
      </c>
      <c r="O45" s="281" t="str">
        <f t="shared" ca="1" si="3"/>
        <v/>
      </c>
      <c r="P45" s="281">
        <f t="shared" ca="1" si="4"/>
        <v>0</v>
      </c>
      <c r="Q45" s="288">
        <f t="shared" ca="1" si="5"/>
        <v>0</v>
      </c>
    </row>
    <row r="46" spans="3:17" ht="22.5">
      <c r="C46" s="284" t="str">
        <f ca="1">IF(ROW()-2&gt;[1]Start.listina!$O$7,"",INDIRECT(ADDRESS(3+(ROW()-3)*2,$D$2,1,1,"Centrum")))</f>
        <v/>
      </c>
      <c r="D46" s="284" t="str">
        <f ca="1">IF(ROW()-2&gt;[1]Start.listina!$O$7,"",INDIRECT(ADDRESS(4+(ROW()-3)*2,$D$2,1,1,"Centrum")))</f>
        <v/>
      </c>
      <c r="E46" s="282" t="str">
        <f ca="1">IF(TYPE(VLOOKUP(C46,[1]Centrum!$A$3:$C$130,3,0))&gt;3," - ",VLOOKUP(C46,[1]Centrum!$A$3:$C$130,3,0))</f>
        <v xml:space="preserve"> - </v>
      </c>
      <c r="F46" s="282" t="str">
        <f ca="1">IF(TYPE(VLOOKUP(D46,[1]Centrum!$A$3:$C$130,3,0))&gt;3," - ",VLOOKUP(D46,[1]Centrum!$A$3:$C$130,3,0))</f>
        <v xml:space="preserve"> - </v>
      </c>
      <c r="G46" s="448" t="str">
        <f>IF(ROW()-2&gt;[1]Start.listina!$O$7,"",ROW()-2)</f>
        <v/>
      </c>
      <c r="H46" s="278"/>
      <c r="I46" s="280"/>
      <c r="K46" s="281" t="str">
        <f t="shared" ca="1" si="0"/>
        <v/>
      </c>
      <c r="L46" s="281" t="str">
        <f t="shared" ca="1" si="1"/>
        <v/>
      </c>
      <c r="M46" s="281">
        <f t="shared" ca="1" si="2"/>
        <v>0</v>
      </c>
      <c r="N46" s="281">
        <f t="shared" ca="1" si="6"/>
        <v>0</v>
      </c>
      <c r="O46" s="281" t="str">
        <f t="shared" ca="1" si="3"/>
        <v/>
      </c>
      <c r="P46" s="281">
        <f t="shared" ca="1" si="4"/>
        <v>0</v>
      </c>
      <c r="Q46" s="288">
        <f t="shared" ca="1" si="5"/>
        <v>0</v>
      </c>
    </row>
    <row r="47" spans="3:17" ht="22.5">
      <c r="C47" s="284" t="str">
        <f ca="1">IF(ROW()-2&gt;[1]Start.listina!$O$7,"",INDIRECT(ADDRESS(3+(ROW()-3)*2,$D$2,1,1,"Centrum")))</f>
        <v/>
      </c>
      <c r="D47" s="284" t="str">
        <f ca="1">IF(ROW()-2&gt;[1]Start.listina!$O$7,"",INDIRECT(ADDRESS(4+(ROW()-3)*2,$D$2,1,1,"Centrum")))</f>
        <v/>
      </c>
      <c r="E47" s="282" t="str">
        <f ca="1">IF(TYPE(VLOOKUP(C47,[1]Centrum!$A$3:$C$130,3,0))&gt;3," - ",VLOOKUP(C47,[1]Centrum!$A$3:$C$130,3,0))</f>
        <v xml:space="preserve"> - </v>
      </c>
      <c r="F47" s="282" t="str">
        <f ca="1">IF(TYPE(VLOOKUP(D47,[1]Centrum!$A$3:$C$130,3,0))&gt;3," - ",VLOOKUP(D47,[1]Centrum!$A$3:$C$130,3,0))</f>
        <v xml:space="preserve"> - </v>
      </c>
      <c r="G47" s="448" t="str">
        <f>IF(ROW()-2&gt;[1]Start.listina!$O$7,"",ROW()-2)</f>
        <v/>
      </c>
      <c r="H47" s="278"/>
      <c r="I47" s="280"/>
      <c r="K47" s="281" t="str">
        <f t="shared" ca="1" si="0"/>
        <v/>
      </c>
      <c r="L47" s="281" t="str">
        <f t="shared" ca="1" si="1"/>
        <v/>
      </c>
      <c r="M47" s="281">
        <f t="shared" ca="1" si="2"/>
        <v>0</v>
      </c>
      <c r="N47" s="281">
        <f t="shared" ca="1" si="6"/>
        <v>0</v>
      </c>
      <c r="O47" s="281" t="str">
        <f t="shared" ca="1" si="3"/>
        <v/>
      </c>
      <c r="P47" s="281">
        <f t="shared" ca="1" si="4"/>
        <v>0</v>
      </c>
      <c r="Q47" s="288">
        <f t="shared" ca="1" si="5"/>
        <v>0</v>
      </c>
    </row>
    <row r="48" spans="3:17" ht="22.5">
      <c r="C48" s="284" t="str">
        <f ca="1">IF(ROW()-2&gt;[1]Start.listina!$O$7,"",INDIRECT(ADDRESS(3+(ROW()-3)*2,$D$2,1,1,"Centrum")))</f>
        <v/>
      </c>
      <c r="D48" s="284" t="str">
        <f ca="1">IF(ROW()-2&gt;[1]Start.listina!$O$7,"",INDIRECT(ADDRESS(4+(ROW()-3)*2,$D$2,1,1,"Centrum")))</f>
        <v/>
      </c>
      <c r="E48" s="282" t="str">
        <f ca="1">IF(TYPE(VLOOKUP(C48,[1]Centrum!$A$3:$C$130,3,0))&gt;3," - ",VLOOKUP(C48,[1]Centrum!$A$3:$C$130,3,0))</f>
        <v xml:space="preserve"> - </v>
      </c>
      <c r="F48" s="282" t="str">
        <f ca="1">IF(TYPE(VLOOKUP(D48,[1]Centrum!$A$3:$C$130,3,0))&gt;3," - ",VLOOKUP(D48,[1]Centrum!$A$3:$C$130,3,0))</f>
        <v xml:space="preserve"> - </v>
      </c>
      <c r="G48" s="448" t="str">
        <f>IF(ROW()-2&gt;[1]Start.listina!$O$7,"",ROW()-2)</f>
        <v/>
      </c>
      <c r="H48" s="278"/>
      <c r="I48" s="280"/>
      <c r="K48" s="281" t="str">
        <f t="shared" ca="1" si="0"/>
        <v/>
      </c>
      <c r="L48" s="281" t="str">
        <f t="shared" ca="1" si="1"/>
        <v/>
      </c>
      <c r="M48" s="281">
        <f t="shared" ca="1" si="2"/>
        <v>0</v>
      </c>
      <c r="N48" s="281">
        <f t="shared" ca="1" si="6"/>
        <v>0</v>
      </c>
      <c r="O48" s="281" t="str">
        <f t="shared" ca="1" si="3"/>
        <v/>
      </c>
      <c r="P48" s="281">
        <f t="shared" ca="1" si="4"/>
        <v>0</v>
      </c>
      <c r="Q48" s="288">
        <f t="shared" ca="1" si="5"/>
        <v>0</v>
      </c>
    </row>
    <row r="49" spans="3:17" ht="22.5">
      <c r="C49" s="284" t="str">
        <f ca="1">IF(ROW()-2&gt;[1]Start.listina!$O$7,"",INDIRECT(ADDRESS(3+(ROW()-3)*2,$D$2,1,1,"Centrum")))</f>
        <v/>
      </c>
      <c r="D49" s="284" t="str">
        <f ca="1">IF(ROW()-2&gt;[1]Start.listina!$O$7,"",INDIRECT(ADDRESS(4+(ROW()-3)*2,$D$2,1,1,"Centrum")))</f>
        <v/>
      </c>
      <c r="E49" s="282" t="str">
        <f ca="1">IF(TYPE(VLOOKUP(C49,[1]Centrum!$A$3:$C$130,3,0))&gt;3," - ",VLOOKUP(C49,[1]Centrum!$A$3:$C$130,3,0))</f>
        <v xml:space="preserve"> - </v>
      </c>
      <c r="F49" s="282" t="str">
        <f ca="1">IF(TYPE(VLOOKUP(D49,[1]Centrum!$A$3:$C$130,3,0))&gt;3," - ",VLOOKUP(D49,[1]Centrum!$A$3:$C$130,3,0))</f>
        <v xml:space="preserve"> - </v>
      </c>
      <c r="G49" s="448" t="str">
        <f>IF(ROW()-2&gt;[1]Start.listina!$O$7,"",ROW()-2)</f>
        <v/>
      </c>
      <c r="H49" s="278"/>
      <c r="I49" s="280"/>
      <c r="K49" s="281" t="str">
        <f t="shared" ca="1" si="0"/>
        <v/>
      </c>
      <c r="L49" s="281" t="str">
        <f t="shared" ca="1" si="1"/>
        <v/>
      </c>
      <c r="M49" s="281">
        <f t="shared" ca="1" si="2"/>
        <v>0</v>
      </c>
      <c r="N49" s="281">
        <f t="shared" ca="1" si="6"/>
        <v>0</v>
      </c>
      <c r="O49" s="281" t="str">
        <f t="shared" ca="1" si="3"/>
        <v/>
      </c>
      <c r="P49" s="281">
        <f t="shared" ca="1" si="4"/>
        <v>0</v>
      </c>
      <c r="Q49" s="288">
        <f t="shared" ca="1" si="5"/>
        <v>0</v>
      </c>
    </row>
    <row r="50" spans="3:17" ht="22.5">
      <c r="C50" s="284" t="str">
        <f ca="1">IF(ROW()-2&gt;[1]Start.listina!$O$7,"",INDIRECT(ADDRESS(3+(ROW()-3)*2,$D$2,1,1,"Centrum")))</f>
        <v/>
      </c>
      <c r="D50" s="284" t="str">
        <f ca="1">IF(ROW()-2&gt;[1]Start.listina!$O$7,"",INDIRECT(ADDRESS(4+(ROW()-3)*2,$D$2,1,1,"Centrum")))</f>
        <v/>
      </c>
      <c r="E50" s="282" t="str">
        <f ca="1">IF(TYPE(VLOOKUP(C50,[1]Centrum!$A$3:$C$130,3,0))&gt;3," - ",VLOOKUP(C50,[1]Centrum!$A$3:$C$130,3,0))</f>
        <v xml:space="preserve"> - </v>
      </c>
      <c r="F50" s="282" t="str">
        <f ca="1">IF(TYPE(VLOOKUP(D50,[1]Centrum!$A$3:$C$130,3,0))&gt;3," - ",VLOOKUP(D50,[1]Centrum!$A$3:$C$130,3,0))</f>
        <v xml:space="preserve"> - </v>
      </c>
      <c r="G50" s="448" t="str">
        <f>IF(ROW()-2&gt;[1]Start.listina!$O$7,"",ROW()-2)</f>
        <v/>
      </c>
      <c r="H50" s="278"/>
      <c r="I50" s="280"/>
      <c r="K50" s="281" t="str">
        <f t="shared" ca="1" si="0"/>
        <v/>
      </c>
      <c r="L50" s="281" t="str">
        <f t="shared" ca="1" si="1"/>
        <v/>
      </c>
      <c r="M50" s="281">
        <f t="shared" ca="1" si="2"/>
        <v>0</v>
      </c>
      <c r="N50" s="281">
        <f t="shared" ca="1" si="6"/>
        <v>0</v>
      </c>
      <c r="O50" s="281" t="str">
        <f t="shared" ca="1" si="3"/>
        <v/>
      </c>
      <c r="P50" s="281">
        <f t="shared" ca="1" si="4"/>
        <v>0</v>
      </c>
      <c r="Q50" s="288">
        <f t="shared" ca="1" si="5"/>
        <v>0</v>
      </c>
    </row>
    <row r="51" spans="3:17" ht="22.5">
      <c r="C51" s="284" t="str">
        <f ca="1">IF(ROW()-2&gt;[1]Start.listina!$O$7,"",INDIRECT(ADDRESS(3+(ROW()-3)*2,$D$2,1,1,"Centrum")))</f>
        <v/>
      </c>
      <c r="D51" s="284" t="str">
        <f ca="1">IF(ROW()-2&gt;[1]Start.listina!$O$7,"",INDIRECT(ADDRESS(4+(ROW()-3)*2,$D$2,1,1,"Centrum")))</f>
        <v/>
      </c>
      <c r="E51" s="282" t="str">
        <f ca="1">IF(TYPE(VLOOKUP(C51,[1]Centrum!$A$3:$C$130,3,0))&gt;3," - ",VLOOKUP(C51,[1]Centrum!$A$3:$C$130,3,0))</f>
        <v xml:space="preserve"> - </v>
      </c>
      <c r="F51" s="282" t="str">
        <f ca="1">IF(TYPE(VLOOKUP(D51,[1]Centrum!$A$3:$C$130,3,0))&gt;3," - ",VLOOKUP(D51,[1]Centrum!$A$3:$C$130,3,0))</f>
        <v xml:space="preserve"> - </v>
      </c>
      <c r="G51" s="448" t="str">
        <f>IF(ROW()-2&gt;[1]Start.listina!$O$7,"",ROW()-2)</f>
        <v/>
      </c>
      <c r="H51" s="278"/>
      <c r="I51" s="280"/>
      <c r="K51" s="281" t="str">
        <f t="shared" ca="1" si="0"/>
        <v/>
      </c>
      <c r="L51" s="281" t="str">
        <f t="shared" ca="1" si="1"/>
        <v/>
      </c>
      <c r="M51" s="281">
        <f t="shared" ca="1" si="2"/>
        <v>0</v>
      </c>
      <c r="N51" s="281">
        <f t="shared" ca="1" si="6"/>
        <v>0</v>
      </c>
      <c r="O51" s="281" t="str">
        <f t="shared" ca="1" si="3"/>
        <v/>
      </c>
      <c r="P51" s="281">
        <f t="shared" ca="1" si="4"/>
        <v>0</v>
      </c>
      <c r="Q51" s="288">
        <f t="shared" ca="1" si="5"/>
        <v>0</v>
      </c>
    </row>
    <row r="52" spans="3:17" ht="22.5">
      <c r="C52" s="284" t="str">
        <f ca="1">IF(ROW()-2&gt;[1]Start.listina!$O$7,"",INDIRECT(ADDRESS(3+(ROW()-3)*2,$D$2,1,1,"Centrum")))</f>
        <v/>
      </c>
      <c r="D52" s="284" t="str">
        <f ca="1">IF(ROW()-2&gt;[1]Start.listina!$O$7,"",INDIRECT(ADDRESS(4+(ROW()-3)*2,$D$2,1,1,"Centrum")))</f>
        <v/>
      </c>
      <c r="E52" s="282" t="str">
        <f ca="1">IF(TYPE(VLOOKUP(C52,[1]Centrum!$A$3:$C$130,3,0))&gt;3," - ",VLOOKUP(C52,[1]Centrum!$A$3:$C$130,3,0))</f>
        <v xml:space="preserve"> - </v>
      </c>
      <c r="F52" s="282" t="str">
        <f ca="1">IF(TYPE(VLOOKUP(D52,[1]Centrum!$A$3:$C$130,3,0))&gt;3," - ",VLOOKUP(D52,[1]Centrum!$A$3:$C$130,3,0))</f>
        <v xml:space="preserve"> - </v>
      </c>
      <c r="G52" s="448" t="str">
        <f>IF(ROW()-2&gt;[1]Start.listina!$O$7,"",ROW()-2)</f>
        <v/>
      </c>
      <c r="H52" s="278"/>
      <c r="I52" s="280"/>
      <c r="K52" s="281" t="str">
        <f t="shared" ca="1" si="0"/>
        <v/>
      </c>
      <c r="L52" s="281" t="str">
        <f t="shared" ca="1" si="1"/>
        <v/>
      </c>
      <c r="M52" s="281">
        <f t="shared" ca="1" si="2"/>
        <v>0</v>
      </c>
      <c r="N52" s="281">
        <f t="shared" ca="1" si="6"/>
        <v>0</v>
      </c>
      <c r="O52" s="281" t="str">
        <f t="shared" ca="1" si="3"/>
        <v/>
      </c>
      <c r="P52" s="281">
        <f t="shared" ca="1" si="4"/>
        <v>0</v>
      </c>
      <c r="Q52" s="288">
        <f t="shared" ca="1" si="5"/>
        <v>0</v>
      </c>
    </row>
    <row r="53" spans="3:17" ht="22.5">
      <c r="C53" s="284" t="str">
        <f ca="1">IF(ROW()-2&gt;[1]Start.listina!$O$7,"",INDIRECT(ADDRESS(3+(ROW()-3)*2,$D$2,1,1,"Centrum")))</f>
        <v/>
      </c>
      <c r="D53" s="284" t="str">
        <f ca="1">IF(ROW()-2&gt;[1]Start.listina!$O$7,"",INDIRECT(ADDRESS(4+(ROW()-3)*2,$D$2,1,1,"Centrum")))</f>
        <v/>
      </c>
      <c r="E53" s="282" t="str">
        <f ca="1">IF(TYPE(VLOOKUP(C53,[1]Centrum!$A$3:$C$130,3,0))&gt;3," - ",VLOOKUP(C53,[1]Centrum!$A$3:$C$130,3,0))</f>
        <v xml:space="preserve"> - </v>
      </c>
      <c r="F53" s="282" t="str">
        <f ca="1">IF(TYPE(VLOOKUP(D53,[1]Centrum!$A$3:$C$130,3,0))&gt;3," - ",VLOOKUP(D53,[1]Centrum!$A$3:$C$130,3,0))</f>
        <v xml:space="preserve"> - </v>
      </c>
      <c r="G53" s="448" t="str">
        <f>IF(ROW()-2&gt;[1]Start.listina!$O$7,"",ROW()-2)</f>
        <v/>
      </c>
      <c r="H53" s="278"/>
      <c r="I53" s="280"/>
      <c r="K53" s="281" t="str">
        <f t="shared" ca="1" si="0"/>
        <v/>
      </c>
      <c r="L53" s="281" t="str">
        <f t="shared" ca="1" si="1"/>
        <v/>
      </c>
      <c r="M53" s="281">
        <f t="shared" ca="1" si="2"/>
        <v>0</v>
      </c>
      <c r="N53" s="281">
        <f t="shared" ca="1" si="6"/>
        <v>0</v>
      </c>
      <c r="O53" s="281" t="str">
        <f t="shared" ca="1" si="3"/>
        <v/>
      </c>
      <c r="P53" s="281">
        <f t="shared" ca="1" si="4"/>
        <v>0</v>
      </c>
      <c r="Q53" s="288">
        <f t="shared" ca="1" si="5"/>
        <v>0</v>
      </c>
    </row>
    <row r="54" spans="3:17" ht="22.5">
      <c r="C54" s="284" t="str">
        <f ca="1">IF(ROW()-2&gt;[1]Start.listina!$O$7,"",INDIRECT(ADDRESS(3+(ROW()-3)*2,$D$2,1,1,"Centrum")))</f>
        <v/>
      </c>
      <c r="D54" s="284" t="str">
        <f ca="1">IF(ROW()-2&gt;[1]Start.listina!$O$7,"",INDIRECT(ADDRESS(4+(ROW()-3)*2,$D$2,1,1,"Centrum")))</f>
        <v/>
      </c>
      <c r="E54" s="282" t="str">
        <f ca="1">IF(TYPE(VLOOKUP(C54,[1]Centrum!$A$3:$C$130,3,0))&gt;3," - ",VLOOKUP(C54,[1]Centrum!$A$3:$C$130,3,0))</f>
        <v xml:space="preserve"> - </v>
      </c>
      <c r="F54" s="282" t="str">
        <f ca="1">IF(TYPE(VLOOKUP(D54,[1]Centrum!$A$3:$C$130,3,0))&gt;3," - ",VLOOKUP(D54,[1]Centrum!$A$3:$C$130,3,0))</f>
        <v xml:space="preserve"> - </v>
      </c>
      <c r="G54" s="448" t="str">
        <f>IF(ROW()-2&gt;[1]Start.listina!$O$7,"",ROW()-2)</f>
        <v/>
      </c>
      <c r="H54" s="278"/>
      <c r="I54" s="280"/>
      <c r="K54" s="281" t="str">
        <f t="shared" ca="1" si="0"/>
        <v/>
      </c>
      <c r="L54" s="281" t="str">
        <f t="shared" ca="1" si="1"/>
        <v/>
      </c>
      <c r="M54" s="281">
        <f t="shared" ca="1" si="2"/>
        <v>0</v>
      </c>
      <c r="N54" s="281">
        <f t="shared" ca="1" si="6"/>
        <v>0</v>
      </c>
      <c r="O54" s="281" t="str">
        <f t="shared" ca="1" si="3"/>
        <v/>
      </c>
      <c r="P54" s="281">
        <f t="shared" ca="1" si="4"/>
        <v>0</v>
      </c>
      <c r="Q54" s="288">
        <f t="shared" ca="1" si="5"/>
        <v>0</v>
      </c>
    </row>
    <row r="55" spans="3:17" ht="22.5">
      <c r="C55" s="284" t="str">
        <f ca="1">IF(ROW()-2&gt;[1]Start.listina!$O$7,"",INDIRECT(ADDRESS(3+(ROW()-3)*2,$D$2,1,1,"Centrum")))</f>
        <v/>
      </c>
      <c r="D55" s="284" t="str">
        <f ca="1">IF(ROW()-2&gt;[1]Start.listina!$O$7,"",INDIRECT(ADDRESS(4+(ROW()-3)*2,$D$2,1,1,"Centrum")))</f>
        <v/>
      </c>
      <c r="E55" s="282" t="str">
        <f ca="1">IF(TYPE(VLOOKUP(C55,[1]Centrum!$A$3:$C$130,3,0))&gt;3," - ",VLOOKUP(C55,[1]Centrum!$A$3:$C$130,3,0))</f>
        <v xml:space="preserve"> - </v>
      </c>
      <c r="F55" s="282" t="str">
        <f ca="1">IF(TYPE(VLOOKUP(D55,[1]Centrum!$A$3:$C$130,3,0))&gt;3," - ",VLOOKUP(D55,[1]Centrum!$A$3:$C$130,3,0))</f>
        <v xml:space="preserve"> - </v>
      </c>
      <c r="G55" s="448" t="str">
        <f>IF(ROW()-2&gt;[1]Start.listina!$O$7,"",ROW()-2)</f>
        <v/>
      </c>
      <c r="H55" s="278"/>
      <c r="I55" s="280"/>
      <c r="K55" s="281" t="str">
        <f t="shared" ca="1" si="0"/>
        <v/>
      </c>
      <c r="L55" s="281" t="str">
        <f t="shared" ca="1" si="1"/>
        <v/>
      </c>
      <c r="M55" s="281">
        <f t="shared" ca="1" si="2"/>
        <v>0</v>
      </c>
      <c r="N55" s="281">
        <f t="shared" ca="1" si="6"/>
        <v>0</v>
      </c>
      <c r="O55" s="281" t="str">
        <f t="shared" ca="1" si="3"/>
        <v/>
      </c>
      <c r="P55" s="281">
        <f t="shared" ca="1" si="4"/>
        <v>0</v>
      </c>
      <c r="Q55" s="288">
        <f t="shared" ca="1" si="5"/>
        <v>0</v>
      </c>
    </row>
    <row r="56" spans="3:17" ht="22.5">
      <c r="C56" s="284" t="str">
        <f ca="1">IF(ROW()-2&gt;[1]Start.listina!$O$7,"",INDIRECT(ADDRESS(3+(ROW()-3)*2,$D$2,1,1,"Centrum")))</f>
        <v/>
      </c>
      <c r="D56" s="284" t="str">
        <f ca="1">IF(ROW()-2&gt;[1]Start.listina!$O$7,"",INDIRECT(ADDRESS(4+(ROW()-3)*2,$D$2,1,1,"Centrum")))</f>
        <v/>
      </c>
      <c r="E56" s="282" t="str">
        <f ca="1">IF(TYPE(VLOOKUP(C56,[1]Centrum!$A$3:$C$130,3,0))&gt;3," - ",VLOOKUP(C56,[1]Centrum!$A$3:$C$130,3,0))</f>
        <v xml:space="preserve"> - </v>
      </c>
      <c r="F56" s="282" t="str">
        <f ca="1">IF(TYPE(VLOOKUP(D56,[1]Centrum!$A$3:$C$130,3,0))&gt;3," - ",VLOOKUP(D56,[1]Centrum!$A$3:$C$130,3,0))</f>
        <v xml:space="preserve"> - </v>
      </c>
      <c r="G56" s="448" t="str">
        <f>IF(ROW()-2&gt;[1]Start.listina!$O$7,"",ROW()-2)</f>
        <v/>
      </c>
      <c r="H56" s="278"/>
      <c r="I56" s="280"/>
      <c r="K56" s="281" t="str">
        <f t="shared" ca="1" si="0"/>
        <v/>
      </c>
      <c r="L56" s="281" t="str">
        <f t="shared" ca="1" si="1"/>
        <v/>
      </c>
      <c r="M56" s="281">
        <f t="shared" ca="1" si="2"/>
        <v>0</v>
      </c>
      <c r="N56" s="281">
        <f t="shared" ca="1" si="6"/>
        <v>0</v>
      </c>
      <c r="O56" s="281" t="str">
        <f t="shared" ca="1" si="3"/>
        <v/>
      </c>
      <c r="P56" s="281">
        <f t="shared" ca="1" si="4"/>
        <v>0</v>
      </c>
      <c r="Q56" s="288">
        <f t="shared" ca="1" si="5"/>
        <v>0</v>
      </c>
    </row>
    <row r="57" spans="3:17" ht="22.5">
      <c r="C57" s="284" t="str">
        <f ca="1">IF(ROW()-2&gt;[1]Start.listina!$O$7,"",INDIRECT(ADDRESS(3+(ROW()-3)*2,$D$2,1,1,"Centrum")))</f>
        <v/>
      </c>
      <c r="D57" s="284" t="str">
        <f ca="1">IF(ROW()-2&gt;[1]Start.listina!$O$7,"",INDIRECT(ADDRESS(4+(ROW()-3)*2,$D$2,1,1,"Centrum")))</f>
        <v/>
      </c>
      <c r="E57" s="282" t="str">
        <f ca="1">IF(TYPE(VLOOKUP(C57,[1]Centrum!$A$3:$C$130,3,0))&gt;3," - ",VLOOKUP(C57,[1]Centrum!$A$3:$C$130,3,0))</f>
        <v xml:space="preserve"> - </v>
      </c>
      <c r="F57" s="282" t="str">
        <f ca="1">IF(TYPE(VLOOKUP(D57,[1]Centrum!$A$3:$C$130,3,0))&gt;3," - ",VLOOKUP(D57,[1]Centrum!$A$3:$C$130,3,0))</f>
        <v xml:space="preserve"> - </v>
      </c>
      <c r="G57" s="448" t="str">
        <f>IF(ROW()-2&gt;[1]Start.listina!$O$7,"",ROW()-2)</f>
        <v/>
      </c>
      <c r="H57" s="278"/>
      <c r="I57" s="280"/>
      <c r="K57" s="281" t="str">
        <f t="shared" ca="1" si="0"/>
        <v/>
      </c>
      <c r="L57" s="281" t="str">
        <f t="shared" ca="1" si="1"/>
        <v/>
      </c>
      <c r="M57" s="281">
        <f t="shared" ca="1" si="2"/>
        <v>0</v>
      </c>
      <c r="N57" s="281">
        <f t="shared" ca="1" si="6"/>
        <v>0</v>
      </c>
      <c r="O57" s="281" t="str">
        <f t="shared" ca="1" si="3"/>
        <v/>
      </c>
      <c r="P57" s="281">
        <f t="shared" ca="1" si="4"/>
        <v>0</v>
      </c>
      <c r="Q57" s="288">
        <f t="shared" ca="1" si="5"/>
        <v>0</v>
      </c>
    </row>
    <row r="58" spans="3:17" ht="22.5">
      <c r="C58" s="284" t="str">
        <f ca="1">IF(ROW()-2&gt;[1]Start.listina!$O$7,"",INDIRECT(ADDRESS(3+(ROW()-3)*2,$D$2,1,1,"Centrum")))</f>
        <v/>
      </c>
      <c r="D58" s="284" t="str">
        <f ca="1">IF(ROW()-2&gt;[1]Start.listina!$O$7,"",INDIRECT(ADDRESS(4+(ROW()-3)*2,$D$2,1,1,"Centrum")))</f>
        <v/>
      </c>
      <c r="E58" s="282" t="str">
        <f ca="1">IF(TYPE(VLOOKUP(C58,[1]Centrum!$A$3:$C$130,3,0))&gt;3," - ",VLOOKUP(C58,[1]Centrum!$A$3:$C$130,3,0))</f>
        <v xml:space="preserve"> - </v>
      </c>
      <c r="F58" s="282" t="str">
        <f ca="1">IF(TYPE(VLOOKUP(D58,[1]Centrum!$A$3:$C$130,3,0))&gt;3," - ",VLOOKUP(D58,[1]Centrum!$A$3:$C$130,3,0))</f>
        <v xml:space="preserve"> - </v>
      </c>
      <c r="G58" s="448" t="str">
        <f>IF(ROW()-2&gt;[1]Start.listina!$O$7,"",ROW()-2)</f>
        <v/>
      </c>
      <c r="H58" s="278"/>
      <c r="I58" s="280"/>
      <c r="K58" s="281" t="str">
        <f t="shared" ca="1" si="0"/>
        <v/>
      </c>
      <c r="L58" s="281" t="str">
        <f t="shared" ca="1" si="1"/>
        <v/>
      </c>
      <c r="M58" s="281">
        <f t="shared" ca="1" si="2"/>
        <v>0</v>
      </c>
      <c r="N58" s="281">
        <f t="shared" ca="1" si="6"/>
        <v>0</v>
      </c>
      <c r="O58" s="281" t="str">
        <f t="shared" ca="1" si="3"/>
        <v/>
      </c>
      <c r="P58" s="281">
        <f t="shared" ca="1" si="4"/>
        <v>0</v>
      </c>
      <c r="Q58" s="288">
        <f t="shared" ca="1" si="5"/>
        <v>0</v>
      </c>
    </row>
    <row r="59" spans="3:17" ht="22.5">
      <c r="C59" s="284" t="str">
        <f ca="1">IF(ROW()-2&gt;[1]Start.listina!$O$7,"",INDIRECT(ADDRESS(3+(ROW()-3)*2,$D$2,1,1,"Centrum")))</f>
        <v/>
      </c>
      <c r="D59" s="284" t="str">
        <f ca="1">IF(ROW()-2&gt;[1]Start.listina!$O$7,"",INDIRECT(ADDRESS(4+(ROW()-3)*2,$D$2,1,1,"Centrum")))</f>
        <v/>
      </c>
      <c r="E59" s="282" t="str">
        <f ca="1">IF(TYPE(VLOOKUP(C59,[1]Centrum!$A$3:$C$130,3,0))&gt;3," - ",VLOOKUP(C59,[1]Centrum!$A$3:$C$130,3,0))</f>
        <v xml:space="preserve"> - </v>
      </c>
      <c r="F59" s="282" t="str">
        <f ca="1">IF(TYPE(VLOOKUP(D59,[1]Centrum!$A$3:$C$130,3,0))&gt;3," - ",VLOOKUP(D59,[1]Centrum!$A$3:$C$130,3,0))</f>
        <v xml:space="preserve"> - </v>
      </c>
      <c r="G59" s="448" t="str">
        <f>IF(ROW()-2&gt;[1]Start.listina!$O$7,"",ROW()-2)</f>
        <v/>
      </c>
      <c r="H59" s="278"/>
      <c r="I59" s="280"/>
      <c r="K59" s="281" t="str">
        <f t="shared" ca="1" si="0"/>
        <v/>
      </c>
      <c r="L59" s="281" t="str">
        <f t="shared" ca="1" si="1"/>
        <v/>
      </c>
      <c r="M59" s="281">
        <f t="shared" ca="1" si="2"/>
        <v>0</v>
      </c>
      <c r="N59" s="281">
        <f t="shared" ca="1" si="6"/>
        <v>0</v>
      </c>
      <c r="O59" s="281" t="str">
        <f t="shared" ca="1" si="3"/>
        <v/>
      </c>
      <c r="P59" s="281">
        <f t="shared" ca="1" si="4"/>
        <v>0</v>
      </c>
      <c r="Q59" s="288">
        <f t="shared" ca="1" si="5"/>
        <v>0</v>
      </c>
    </row>
    <row r="60" spans="3:17" ht="22.5">
      <c r="C60" s="284" t="str">
        <f ca="1">IF(ROW()-2&gt;[1]Start.listina!$O$7,"",INDIRECT(ADDRESS(3+(ROW()-3)*2,$D$2,1,1,"Centrum")))</f>
        <v/>
      </c>
      <c r="D60" s="284" t="str">
        <f ca="1">IF(ROW()-2&gt;[1]Start.listina!$O$7,"",INDIRECT(ADDRESS(4+(ROW()-3)*2,$D$2,1,1,"Centrum")))</f>
        <v/>
      </c>
      <c r="E60" s="282" t="str">
        <f ca="1">IF(TYPE(VLOOKUP(C60,[1]Centrum!$A$3:$C$130,3,0))&gt;3," - ",VLOOKUP(C60,[1]Centrum!$A$3:$C$130,3,0))</f>
        <v xml:space="preserve"> - </v>
      </c>
      <c r="F60" s="282" t="str">
        <f ca="1">IF(TYPE(VLOOKUP(D60,[1]Centrum!$A$3:$C$130,3,0))&gt;3," - ",VLOOKUP(D60,[1]Centrum!$A$3:$C$130,3,0))</f>
        <v xml:space="preserve"> - </v>
      </c>
      <c r="G60" s="448" t="str">
        <f>IF(ROW()-2&gt;[1]Start.listina!$O$7,"",ROW()-2)</f>
        <v/>
      </c>
      <c r="H60" s="278"/>
      <c r="I60" s="280"/>
      <c r="K60" s="281" t="str">
        <f t="shared" ca="1" si="0"/>
        <v/>
      </c>
      <c r="L60" s="281" t="str">
        <f t="shared" ca="1" si="1"/>
        <v/>
      </c>
      <c r="M60" s="281">
        <f t="shared" ca="1" si="2"/>
        <v>0</v>
      </c>
      <c r="N60" s="281">
        <f t="shared" ca="1" si="6"/>
        <v>0</v>
      </c>
      <c r="O60" s="281" t="str">
        <f t="shared" ca="1" si="3"/>
        <v/>
      </c>
      <c r="P60" s="281">
        <f t="shared" ca="1" si="4"/>
        <v>0</v>
      </c>
      <c r="Q60" s="288">
        <f t="shared" ca="1" si="5"/>
        <v>0</v>
      </c>
    </row>
    <row r="61" spans="3:17" ht="22.5">
      <c r="C61" s="284" t="str">
        <f ca="1">IF(ROW()-2&gt;[1]Start.listina!$O$7,"",INDIRECT(ADDRESS(3+(ROW()-3)*2,$D$2,1,1,"Centrum")))</f>
        <v/>
      </c>
      <c r="D61" s="284" t="str">
        <f ca="1">IF(ROW()-2&gt;[1]Start.listina!$O$7,"",INDIRECT(ADDRESS(4+(ROW()-3)*2,$D$2,1,1,"Centrum")))</f>
        <v/>
      </c>
      <c r="E61" s="282" t="str">
        <f ca="1">IF(TYPE(VLOOKUP(C61,[1]Centrum!$A$3:$C$130,3,0))&gt;3," - ",VLOOKUP(C61,[1]Centrum!$A$3:$C$130,3,0))</f>
        <v xml:space="preserve"> - </v>
      </c>
      <c r="F61" s="282" t="str">
        <f ca="1">IF(TYPE(VLOOKUP(D61,[1]Centrum!$A$3:$C$130,3,0))&gt;3," - ",VLOOKUP(D61,[1]Centrum!$A$3:$C$130,3,0))</f>
        <v xml:space="preserve"> - </v>
      </c>
      <c r="G61" s="448" t="str">
        <f>IF(ROW()-2&gt;[1]Start.listina!$O$7,"",ROW()-2)</f>
        <v/>
      </c>
      <c r="H61" s="278"/>
      <c r="I61" s="280"/>
      <c r="K61" s="281" t="str">
        <f t="shared" ca="1" si="0"/>
        <v/>
      </c>
      <c r="L61" s="281" t="str">
        <f t="shared" ca="1" si="1"/>
        <v/>
      </c>
      <c r="M61" s="281">
        <f t="shared" ca="1" si="2"/>
        <v>0</v>
      </c>
      <c r="N61" s="281">
        <f t="shared" ca="1" si="6"/>
        <v>0</v>
      </c>
      <c r="O61" s="281" t="str">
        <f t="shared" ca="1" si="3"/>
        <v/>
      </c>
      <c r="P61" s="281">
        <f t="shared" ca="1" si="4"/>
        <v>0</v>
      </c>
      <c r="Q61" s="288">
        <f t="shared" ca="1" si="5"/>
        <v>0</v>
      </c>
    </row>
    <row r="62" spans="3:17" ht="22.5">
      <c r="C62" s="284" t="str">
        <f ca="1">IF(ROW()-2&gt;[1]Start.listina!$O$7,"",INDIRECT(ADDRESS(3+(ROW()-3)*2,$D$2,1,1,"Centrum")))</f>
        <v/>
      </c>
      <c r="D62" s="284" t="str">
        <f ca="1">IF(ROW()-2&gt;[1]Start.listina!$O$7,"",INDIRECT(ADDRESS(4+(ROW()-3)*2,$D$2,1,1,"Centrum")))</f>
        <v/>
      </c>
      <c r="E62" s="282" t="str">
        <f ca="1">IF(TYPE(VLOOKUP(C62,[1]Centrum!$A$3:$C$130,3,0))&gt;3," - ",VLOOKUP(C62,[1]Centrum!$A$3:$C$130,3,0))</f>
        <v xml:space="preserve"> - </v>
      </c>
      <c r="F62" s="282" t="str">
        <f ca="1">IF(TYPE(VLOOKUP(D62,[1]Centrum!$A$3:$C$130,3,0))&gt;3," - ",VLOOKUP(D62,[1]Centrum!$A$3:$C$130,3,0))</f>
        <v xml:space="preserve"> - </v>
      </c>
      <c r="G62" s="448" t="str">
        <f>IF(ROW()-2&gt;[1]Start.listina!$O$7,"",ROW()-2)</f>
        <v/>
      </c>
      <c r="H62" s="278"/>
      <c r="I62" s="280"/>
      <c r="K62" s="281" t="str">
        <f t="shared" ca="1" si="0"/>
        <v/>
      </c>
      <c r="L62" s="281" t="str">
        <f t="shared" ca="1" si="1"/>
        <v/>
      </c>
      <c r="M62" s="281">
        <f t="shared" ca="1" si="2"/>
        <v>0</v>
      </c>
      <c r="N62" s="281">
        <f t="shared" ca="1" si="6"/>
        <v>0</v>
      </c>
      <c r="O62" s="281" t="str">
        <f t="shared" ca="1" si="3"/>
        <v/>
      </c>
      <c r="P62" s="281">
        <f t="shared" ca="1" si="4"/>
        <v>0</v>
      </c>
      <c r="Q62" s="288">
        <f t="shared" ca="1" si="5"/>
        <v>0</v>
      </c>
    </row>
    <row r="63" spans="3:17" ht="22.5">
      <c r="C63" s="284" t="str">
        <f ca="1">IF(ROW()-2&gt;[1]Start.listina!$O$7,"",INDIRECT(ADDRESS(3+(ROW()-3)*2,$D$2,1,1,"Centrum")))</f>
        <v/>
      </c>
      <c r="D63" s="284" t="str">
        <f ca="1">IF(ROW()-2&gt;[1]Start.listina!$O$7,"",INDIRECT(ADDRESS(4+(ROW()-3)*2,$D$2,1,1,"Centrum")))</f>
        <v/>
      </c>
      <c r="E63" s="282" t="str">
        <f ca="1">IF(TYPE(VLOOKUP(C63,[1]Centrum!$A$3:$C$130,3,0))&gt;3," - ",VLOOKUP(C63,[1]Centrum!$A$3:$C$130,3,0))</f>
        <v xml:space="preserve"> - </v>
      </c>
      <c r="F63" s="282" t="str">
        <f ca="1">IF(TYPE(VLOOKUP(D63,[1]Centrum!$A$3:$C$130,3,0))&gt;3," - ",VLOOKUP(D63,[1]Centrum!$A$3:$C$130,3,0))</f>
        <v xml:space="preserve"> - </v>
      </c>
      <c r="G63" s="448" t="str">
        <f>IF(ROW()-2&gt;[1]Start.listina!$O$7,"",ROW()-2)</f>
        <v/>
      </c>
      <c r="H63" s="278"/>
      <c r="I63" s="280"/>
      <c r="K63" s="281" t="str">
        <f t="shared" ca="1" si="0"/>
        <v/>
      </c>
      <c r="L63" s="281" t="str">
        <f t="shared" ca="1" si="1"/>
        <v/>
      </c>
      <c r="M63" s="281">
        <f t="shared" ca="1" si="2"/>
        <v>0</v>
      </c>
      <c r="N63" s="281">
        <f t="shared" ca="1" si="6"/>
        <v>0</v>
      </c>
      <c r="O63" s="281" t="str">
        <f t="shared" ca="1" si="3"/>
        <v/>
      </c>
      <c r="P63" s="281">
        <f t="shared" ca="1" si="4"/>
        <v>0</v>
      </c>
      <c r="Q63" s="288">
        <f t="shared" ca="1" si="5"/>
        <v>0</v>
      </c>
    </row>
    <row r="64" spans="3:17" ht="22.5">
      <c r="C64" s="284" t="str">
        <f ca="1">IF(ROW()-2&gt;[1]Start.listina!$O$7,"",INDIRECT(ADDRESS(3+(ROW()-3)*2,$D$2,1,1,"Centrum")))</f>
        <v/>
      </c>
      <c r="D64" s="284" t="str">
        <f ca="1">IF(ROW()-2&gt;[1]Start.listina!$O$7,"",INDIRECT(ADDRESS(4+(ROW()-3)*2,$D$2,1,1,"Centrum")))</f>
        <v/>
      </c>
      <c r="E64" s="282" t="str">
        <f ca="1">IF(TYPE(VLOOKUP(C64,[1]Centrum!$A$3:$C$130,3,0))&gt;3," - ",VLOOKUP(C64,[1]Centrum!$A$3:$C$130,3,0))</f>
        <v xml:space="preserve"> - </v>
      </c>
      <c r="F64" s="282" t="str">
        <f ca="1">IF(TYPE(VLOOKUP(D64,[1]Centrum!$A$3:$C$130,3,0))&gt;3," - ",VLOOKUP(D64,[1]Centrum!$A$3:$C$130,3,0))</f>
        <v xml:space="preserve"> - </v>
      </c>
      <c r="G64" s="448" t="str">
        <f>IF(ROW()-2&gt;[1]Start.listina!$O$7,"",ROW()-2)</f>
        <v/>
      </c>
      <c r="H64" s="278"/>
      <c r="I64" s="280"/>
      <c r="K64" s="281" t="str">
        <f t="shared" ca="1" si="0"/>
        <v/>
      </c>
      <c r="L64" s="281" t="str">
        <f t="shared" ca="1" si="1"/>
        <v/>
      </c>
      <c r="M64" s="281">
        <f t="shared" ca="1" si="2"/>
        <v>0</v>
      </c>
      <c r="N64" s="281">
        <f t="shared" ca="1" si="6"/>
        <v>0</v>
      </c>
      <c r="O64" s="281" t="str">
        <f t="shared" ca="1" si="3"/>
        <v/>
      </c>
      <c r="P64" s="281">
        <f t="shared" ca="1" si="4"/>
        <v>0</v>
      </c>
      <c r="Q64" s="288">
        <f t="shared" ca="1" si="5"/>
        <v>0</v>
      </c>
    </row>
    <row r="65" spans="3:17" ht="22.5">
      <c r="C65" s="284" t="str">
        <f ca="1">IF(ROW()-2&gt;[1]Start.listina!$O$7,"",INDIRECT(ADDRESS(3+(ROW()-3)*2,$D$2,1,1,"Centrum")))</f>
        <v/>
      </c>
      <c r="D65" s="284" t="str">
        <f ca="1">IF(ROW()-2&gt;[1]Start.listina!$O$7,"",INDIRECT(ADDRESS(4+(ROW()-3)*2,$D$2,1,1,"Centrum")))</f>
        <v/>
      </c>
      <c r="E65" s="282" t="str">
        <f ca="1">IF(TYPE(VLOOKUP(C65,[1]Centrum!$A$3:$C$130,3,0))&gt;3," - ",VLOOKUP(C65,[1]Centrum!$A$3:$C$130,3,0))</f>
        <v xml:space="preserve"> - </v>
      </c>
      <c r="F65" s="282" t="str">
        <f ca="1">IF(TYPE(VLOOKUP(D65,[1]Centrum!$A$3:$C$130,3,0))&gt;3," - ",VLOOKUP(D65,[1]Centrum!$A$3:$C$130,3,0))</f>
        <v xml:space="preserve"> - </v>
      </c>
      <c r="G65" s="448" t="str">
        <f>IF(ROW()-2&gt;[1]Start.listina!$O$7,"",ROW()-2)</f>
        <v/>
      </c>
      <c r="H65" s="278"/>
      <c r="I65" s="280"/>
      <c r="K65" s="281" t="str">
        <f t="shared" ca="1" si="0"/>
        <v/>
      </c>
      <c r="L65" s="281" t="str">
        <f t="shared" ca="1" si="1"/>
        <v/>
      </c>
      <c r="M65" s="281">
        <f t="shared" ca="1" si="2"/>
        <v>0</v>
      </c>
      <c r="N65" s="281">
        <f t="shared" ca="1" si="6"/>
        <v>0</v>
      </c>
      <c r="O65" s="281" t="str">
        <f t="shared" ca="1" si="3"/>
        <v/>
      </c>
      <c r="P65" s="281">
        <f t="shared" ca="1" si="4"/>
        <v>0</v>
      </c>
      <c r="Q65" s="288">
        <f t="shared" ca="1" si="5"/>
        <v>0</v>
      </c>
    </row>
    <row r="66" spans="3:17" ht="22.5">
      <c r="C66" s="284" t="str">
        <f ca="1">IF(ROW()-2&gt;[1]Start.listina!$O$7,"",INDIRECT(ADDRESS(3+(ROW()-3)*2,$D$2,1,1,"Centrum")))</f>
        <v/>
      </c>
      <c r="D66" s="284" t="str">
        <f ca="1">IF(ROW()-2&gt;[1]Start.listina!$O$7,"",INDIRECT(ADDRESS(4+(ROW()-3)*2,$D$2,1,1,"Centrum")))</f>
        <v/>
      </c>
      <c r="E66" s="282" t="str">
        <f ca="1">IF(TYPE(VLOOKUP(C66,[1]Centrum!$A$3:$C$130,3,0))&gt;3," - ",VLOOKUP(C66,[1]Centrum!$A$3:$C$130,3,0))</f>
        <v xml:space="preserve"> - </v>
      </c>
      <c r="F66" s="282" t="str">
        <f ca="1">IF(TYPE(VLOOKUP(D66,[1]Centrum!$A$3:$C$130,3,0))&gt;3," - ",VLOOKUP(D66,[1]Centrum!$A$3:$C$130,3,0))</f>
        <v xml:space="preserve"> - </v>
      </c>
      <c r="G66" s="448" t="str">
        <f>IF(ROW()-2&gt;[1]Start.listina!$O$7,"",ROW()-2)</f>
        <v/>
      </c>
      <c r="H66" s="278"/>
      <c r="I66" s="280"/>
      <c r="K66" s="281" t="str">
        <f ca="1">IF(TRIM($F66)="-","",$D66)</f>
        <v/>
      </c>
      <c r="L66" s="281" t="str">
        <f ca="1">IF(TRIM($E66)="-","",$C66)</f>
        <v/>
      </c>
      <c r="M66" s="281">
        <f ca="1">IF(AND(TRIM($E66)&lt;&gt;"-",$H66&gt;$I66),1,0)</f>
        <v>0</v>
      </c>
      <c r="N66" s="281">
        <f t="shared" ca="1" si="6"/>
        <v>0</v>
      </c>
      <c r="O66" s="281" t="str">
        <f ca="1">IF(TRIM($F66)="-","",$D66)</f>
        <v/>
      </c>
      <c r="P66" s="281">
        <f ca="1">IF(AND(TRIM($F66)&lt;&gt;"-",$I66&gt;$H66),1,0)</f>
        <v>0</v>
      </c>
      <c r="Q66" s="288">
        <f ca="1">IF(TRIM($F66)="-",0,$I66-$H66)</f>
        <v>0</v>
      </c>
    </row>
  </sheetData>
  <mergeCells count="2">
    <mergeCell ref="H1:I1"/>
    <mergeCell ref="H2:I2"/>
  </mergeCells>
  <conditionalFormatting sqref="J1:J2">
    <cfRule type="cellIs" dxfId="163" priority="3" stopIfTrue="1" operator="greaterThan">
      <formula>0</formula>
    </cfRule>
  </conditionalFormatting>
  <conditionalFormatting sqref="E3:E66">
    <cfRule type="expression" dxfId="161" priority="2" stopIfTrue="1">
      <formula>IF($H3&gt;$I3,TRUE,FALSE)</formula>
    </cfRule>
  </conditionalFormatting>
  <conditionalFormatting sqref="F3:F66">
    <cfRule type="expression" dxfId="159" priority="1" stopIfTrue="1">
      <formula>IF($I3&gt;$H3,TRUE,FALSE)</formula>
    </cfRule>
  </conditionalFormatting>
  <pageMargins left="0.7" right="0.7" top="0.78740157499999996" bottom="0.78740157499999996" header="0.3" footer="0.3"/>
  <legacyDrawing r:id="rId1"/>
</worksheet>
</file>

<file path=xl/worksheets/sheet17.xml><?xml version="1.0" encoding="utf-8"?>
<worksheet xmlns="http://schemas.openxmlformats.org/spreadsheetml/2006/main" xmlns:r="http://schemas.openxmlformats.org/officeDocument/2006/relationships">
  <dimension ref="A1:AI66"/>
  <sheetViews>
    <sheetView topLeftCell="E1" workbookViewId="0">
      <selection sqref="A1:XFD1048576"/>
    </sheetView>
  </sheetViews>
  <sheetFormatPr defaultColWidth="9" defaultRowHeight="12.75"/>
  <cols>
    <col min="1" max="1" width="2" hidden="1" customWidth="1"/>
    <col min="2" max="2" width="1.5703125" hidden="1" customWidth="1"/>
    <col min="3" max="3" width="4.42578125" hidden="1" customWidth="1"/>
    <col min="4" max="4" width="4" hidden="1" customWidth="1"/>
    <col min="5" max="6" width="41.5703125" customWidth="1"/>
    <col min="7" max="7" width="5.42578125" customWidth="1"/>
    <col min="8" max="9" width="6.42578125" customWidth="1"/>
    <col min="10" max="10" width="26.85546875" customWidth="1"/>
    <col min="11" max="17" width="9" hidden="1" customWidth="1"/>
  </cols>
  <sheetData>
    <row r="1" spans="3:35" ht="32.25" thickBot="1">
      <c r="E1" s="290" t="s">
        <v>237</v>
      </c>
      <c r="F1" s="283" t="str">
        <f>[1]Start.listina!$K$4</f>
        <v>Grand Prix Egrensis</v>
      </c>
      <c r="G1" s="1"/>
      <c r="H1" s="505" t="str">
        <f>[1]Start.listina!$K$3</f>
        <v>27.09.2020</v>
      </c>
      <c r="I1" s="506"/>
      <c r="J1" s="289" t="e">
        <f ca="1">INDIRECT(ADDRESS(1,$D$2+2,1,1,"Centrum"))</f>
        <v>#N/A</v>
      </c>
      <c r="K1" s="502"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c r="D2" s="246">
        <v>82</v>
      </c>
      <c r="E2" s="8" t="s">
        <v>205</v>
      </c>
      <c r="F2" s="8" t="s">
        <v>206</v>
      </c>
      <c r="G2" s="279" t="s">
        <v>368</v>
      </c>
      <c r="H2" s="507" t="s">
        <v>204</v>
      </c>
      <c r="I2" s="508"/>
      <c r="J2" s="289" t="e">
        <f ca="1">INDIRECT(ADDRESS(1,$D$2+2,1,1,"Centrum"))</f>
        <v>#N/A</v>
      </c>
      <c r="K2" s="285" t="s">
        <v>214</v>
      </c>
      <c r="L2" s="285" t="s">
        <v>213</v>
      </c>
      <c r="M2" s="285" t="s">
        <v>211</v>
      </c>
      <c r="N2" s="286" t="s">
        <v>210</v>
      </c>
      <c r="O2" s="285" t="s">
        <v>214</v>
      </c>
      <c r="P2" s="285" t="s">
        <v>211</v>
      </c>
      <c r="Q2" s="286" t="s">
        <v>210</v>
      </c>
    </row>
    <row r="3" spans="3:35" ht="22.5">
      <c r="C3" s="284">
        <f ca="1">IF(ROW()-2&gt;[1]Start.listina!$O$7,"",INDIRECT(ADDRESS(3+(ROW()-3)*2,$D$2,1,1,"Centrum")))</f>
        <v>0</v>
      </c>
      <c r="D3" s="284">
        <f ca="1">IF(ROW()-2&gt;[1]Start.listina!$O$7,"",INDIRECT(ADDRESS(4+(ROW()-3)*2,$D$2,1,1,"Centrum")))</f>
        <v>0</v>
      </c>
      <c r="E3" s="282" t="str">
        <f ca="1">IF(TYPE(VLOOKUP(C3,[1]Centrum!$A$3:$C$130,3,0))&gt;3," - ",VLOOKUP(C3,[1]Centrum!$A$3:$C$130,3,0))</f>
        <v xml:space="preserve"> - </v>
      </c>
      <c r="F3" s="282" t="str">
        <f ca="1">IF(TYPE(VLOOKUP(D3,[1]Centrum!$A$3:$C$130,3,0))&gt;3," - ",VLOOKUP(D3,[1]Centrum!$A$3:$C$130,3,0))</f>
        <v xml:space="preserve"> - </v>
      </c>
      <c r="G3" s="448">
        <f>IF(ROW()-2&gt;[1]Start.listina!$O$7,"",ROW()-2)</f>
        <v>1</v>
      </c>
      <c r="H3" s="278"/>
      <c r="I3" s="280"/>
      <c r="K3" s="281" t="str">
        <f t="shared" ref="K3:K65" ca="1" si="0">IF(TRIM($F3)="-","",$D3)</f>
        <v/>
      </c>
      <c r="L3" s="281" t="str">
        <f t="shared" ref="L3:L65" ca="1" si="1">IF(TRIM($E3)="-","",$C3)</f>
        <v/>
      </c>
      <c r="M3" s="281">
        <f t="shared" ref="M3:M65" ca="1" si="2">IF(AND(TRIM($E3)&lt;&gt;"-",$H3&gt;$I3),1,0)</f>
        <v>0</v>
      </c>
      <c r="N3" s="281">
        <f ca="1">IF(TRIM($E3)="-",0,$H3-$I3)</f>
        <v>0</v>
      </c>
      <c r="O3" s="281" t="str">
        <f t="shared" ref="O3:O65" ca="1" si="3">IF(TRIM($F3)="-","",$D3)</f>
        <v/>
      </c>
      <c r="P3" s="281">
        <f t="shared" ref="P3:P65" ca="1" si="4">IF(AND(TRIM($F3)&lt;&gt;"-",$I3&gt;$H3),1,0)</f>
        <v>0</v>
      </c>
      <c r="Q3" s="287">
        <f t="shared" ref="Q3:Q65" ca="1" si="5">IF(TRIM($F3)="-",0,$I3-$H3)</f>
        <v>0</v>
      </c>
    </row>
    <row r="4" spans="3:35" ht="22.5">
      <c r="C4" s="284">
        <f ca="1">IF(ROW()-2&gt;[1]Start.listina!$O$7,"",INDIRECT(ADDRESS(3+(ROW()-3)*2,$D$2,1,1,"Centrum")))</f>
        <v>0</v>
      </c>
      <c r="D4" s="284">
        <f ca="1">IF(ROW()-2&gt;[1]Start.listina!$O$7,"",INDIRECT(ADDRESS(4+(ROW()-3)*2,$D$2,1,1,"Centrum")))</f>
        <v>0</v>
      </c>
      <c r="E4" s="282" t="str">
        <f ca="1">IF(TYPE(VLOOKUP(C4,[1]Centrum!$A$3:$C$130,3,0))&gt;3," - ",VLOOKUP(C4,[1]Centrum!$A$3:$C$130,3,0))</f>
        <v xml:space="preserve"> - </v>
      </c>
      <c r="F4" s="282" t="str">
        <f ca="1">IF(TYPE(VLOOKUP(D4,[1]Centrum!$A$3:$C$130,3,0))&gt;3," - ",VLOOKUP(D4,[1]Centrum!$A$3:$C$130,3,0))</f>
        <v xml:space="preserve"> - </v>
      </c>
      <c r="G4" s="448">
        <f>IF(ROW()-2&gt;[1]Start.listina!$O$7,"",ROW()-2)</f>
        <v>2</v>
      </c>
      <c r="H4" s="278"/>
      <c r="I4" s="280"/>
      <c r="K4" s="281" t="str">
        <f t="shared" ca="1" si="0"/>
        <v/>
      </c>
      <c r="L4" s="281" t="str">
        <f t="shared" ca="1" si="1"/>
        <v/>
      </c>
      <c r="M4" s="281">
        <f t="shared" ca="1" si="2"/>
        <v>0</v>
      </c>
      <c r="N4" s="281">
        <f t="shared" ref="N4:N66" ca="1" si="6">IF(TRIM($E4)="-",0,$H4-$I4)</f>
        <v>0</v>
      </c>
      <c r="O4" s="281" t="str">
        <f t="shared" ca="1" si="3"/>
        <v/>
      </c>
      <c r="P4" s="281">
        <f t="shared" ca="1" si="4"/>
        <v>0</v>
      </c>
      <c r="Q4" s="288">
        <f t="shared" ca="1" si="5"/>
        <v>0</v>
      </c>
    </row>
    <row r="5" spans="3:35" ht="22.5">
      <c r="C5" s="284">
        <f ca="1">IF(ROW()-2&gt;[1]Start.listina!$O$7,"",INDIRECT(ADDRESS(3+(ROW()-3)*2,$D$2,1,1,"Centrum")))</f>
        <v>0</v>
      </c>
      <c r="D5" s="284">
        <f ca="1">IF(ROW()-2&gt;[1]Start.listina!$O$7,"",INDIRECT(ADDRESS(4+(ROW()-3)*2,$D$2,1,1,"Centrum")))</f>
        <v>0</v>
      </c>
      <c r="E5" s="282" t="str">
        <f ca="1">IF(TYPE(VLOOKUP(C5,[1]Centrum!$A$3:$C$130,3,0))&gt;3," - ",VLOOKUP(C5,[1]Centrum!$A$3:$C$130,3,0))</f>
        <v xml:space="preserve"> - </v>
      </c>
      <c r="F5" s="282" t="str">
        <f ca="1">IF(TYPE(VLOOKUP(D5,[1]Centrum!$A$3:$C$130,3,0))&gt;3," - ",VLOOKUP(D5,[1]Centrum!$A$3:$C$130,3,0))</f>
        <v xml:space="preserve"> - </v>
      </c>
      <c r="G5" s="448">
        <f>IF(ROW()-2&gt;[1]Start.listina!$O$7,"",ROW()-2)</f>
        <v>3</v>
      </c>
      <c r="H5" s="278"/>
      <c r="I5" s="280"/>
      <c r="K5" s="281" t="str">
        <f t="shared" ca="1" si="0"/>
        <v/>
      </c>
      <c r="L5" s="281" t="str">
        <f t="shared" ca="1" si="1"/>
        <v/>
      </c>
      <c r="M5" s="281">
        <f t="shared" ca="1" si="2"/>
        <v>0</v>
      </c>
      <c r="N5" s="281">
        <f t="shared" ca="1" si="6"/>
        <v>0</v>
      </c>
      <c r="O5" s="281" t="str">
        <f t="shared" ca="1" si="3"/>
        <v/>
      </c>
      <c r="P5" s="281">
        <f t="shared" ca="1" si="4"/>
        <v>0</v>
      </c>
      <c r="Q5" s="288">
        <f t="shared" ca="1" si="5"/>
        <v>0</v>
      </c>
    </row>
    <row r="6" spans="3:35" ht="22.5">
      <c r="C6" s="284">
        <f ca="1">IF(ROW()-2&gt;[1]Start.listina!$O$7,"",INDIRECT(ADDRESS(3+(ROW()-3)*2,$D$2,1,1,"Centrum")))</f>
        <v>0</v>
      </c>
      <c r="D6" s="284">
        <f ca="1">IF(ROW()-2&gt;[1]Start.listina!$O$7,"",INDIRECT(ADDRESS(4+(ROW()-3)*2,$D$2,1,1,"Centrum")))</f>
        <v>0</v>
      </c>
      <c r="E6" s="282" t="str">
        <f ca="1">IF(TYPE(VLOOKUP(C6,[1]Centrum!$A$3:$C$130,3,0))&gt;3," - ",VLOOKUP(C6,[1]Centrum!$A$3:$C$130,3,0))</f>
        <v xml:space="preserve"> - </v>
      </c>
      <c r="F6" s="282" t="str">
        <f ca="1">IF(TYPE(VLOOKUP(D6,[1]Centrum!$A$3:$C$130,3,0))&gt;3," - ",VLOOKUP(D6,[1]Centrum!$A$3:$C$130,3,0))</f>
        <v xml:space="preserve"> - </v>
      </c>
      <c r="G6" s="448">
        <f>IF(ROW()-2&gt;[1]Start.listina!$O$7,"",ROW()-2)</f>
        <v>4</v>
      </c>
      <c r="H6" s="278"/>
      <c r="I6" s="280"/>
      <c r="K6" s="281" t="str">
        <f t="shared" ca="1" si="0"/>
        <v/>
      </c>
      <c r="L6" s="281" t="str">
        <f t="shared" ca="1" si="1"/>
        <v/>
      </c>
      <c r="M6" s="281">
        <f t="shared" ca="1" si="2"/>
        <v>0</v>
      </c>
      <c r="N6" s="281">
        <f t="shared" ca="1" si="6"/>
        <v>0</v>
      </c>
      <c r="O6" s="281" t="str">
        <f t="shared" ca="1" si="3"/>
        <v/>
      </c>
      <c r="P6" s="281">
        <f t="shared" ca="1" si="4"/>
        <v>0</v>
      </c>
      <c r="Q6" s="288">
        <f t="shared" ca="1" si="5"/>
        <v>0</v>
      </c>
    </row>
    <row r="7" spans="3:35" ht="22.5">
      <c r="C7" s="284">
        <f ca="1">IF(ROW()-2&gt;[1]Start.listina!$O$7,"",INDIRECT(ADDRESS(3+(ROW()-3)*2,$D$2,1,1,"Centrum")))</f>
        <v>0</v>
      </c>
      <c r="D7" s="284">
        <f ca="1">IF(ROW()-2&gt;[1]Start.listina!$O$7,"",INDIRECT(ADDRESS(4+(ROW()-3)*2,$D$2,1,1,"Centrum")))</f>
        <v>0</v>
      </c>
      <c r="E7" s="282" t="str">
        <f ca="1">IF(TYPE(VLOOKUP(C7,[1]Centrum!$A$3:$C$130,3,0))&gt;3," - ",VLOOKUP(C7,[1]Centrum!$A$3:$C$130,3,0))</f>
        <v xml:space="preserve"> - </v>
      </c>
      <c r="F7" s="282" t="str">
        <f ca="1">IF(TYPE(VLOOKUP(D7,[1]Centrum!$A$3:$C$130,3,0))&gt;3," - ",VLOOKUP(D7,[1]Centrum!$A$3:$C$130,3,0))</f>
        <v xml:space="preserve"> - </v>
      </c>
      <c r="G7" s="448">
        <f>IF(ROW()-2&gt;[1]Start.listina!$O$7,"",ROW()-2)</f>
        <v>5</v>
      </c>
      <c r="H7" s="278"/>
      <c r="I7" s="280"/>
      <c r="K7" s="281" t="str">
        <f t="shared" ca="1" si="0"/>
        <v/>
      </c>
      <c r="L7" s="281" t="str">
        <f t="shared" ca="1" si="1"/>
        <v/>
      </c>
      <c r="M7" s="281">
        <f t="shared" ca="1" si="2"/>
        <v>0</v>
      </c>
      <c r="N7" s="281">
        <f t="shared" ca="1" si="6"/>
        <v>0</v>
      </c>
      <c r="O7" s="281" t="str">
        <f t="shared" ca="1" si="3"/>
        <v/>
      </c>
      <c r="P7" s="281">
        <f t="shared" ca="1" si="4"/>
        <v>0</v>
      </c>
      <c r="Q7" s="288">
        <f t="shared" ca="1" si="5"/>
        <v>0</v>
      </c>
    </row>
    <row r="8" spans="3:35" ht="22.5">
      <c r="C8" s="284">
        <f ca="1">IF(ROW()-2&gt;[1]Start.listina!$O$7,"",INDIRECT(ADDRESS(3+(ROW()-3)*2,$D$2,1,1,"Centrum")))</f>
        <v>0</v>
      </c>
      <c r="D8" s="284">
        <f ca="1">IF(ROW()-2&gt;[1]Start.listina!$O$7,"",INDIRECT(ADDRESS(4+(ROW()-3)*2,$D$2,1,1,"Centrum")))</f>
        <v>0</v>
      </c>
      <c r="E8" s="282" t="str">
        <f ca="1">IF(TYPE(VLOOKUP(C8,[1]Centrum!$A$3:$C$130,3,0))&gt;3," - ",VLOOKUP(C8,[1]Centrum!$A$3:$C$130,3,0))</f>
        <v xml:space="preserve"> - </v>
      </c>
      <c r="F8" s="282" t="str">
        <f ca="1">IF(TYPE(VLOOKUP(D8,[1]Centrum!$A$3:$C$130,3,0))&gt;3," - ",VLOOKUP(D8,[1]Centrum!$A$3:$C$130,3,0))</f>
        <v xml:space="preserve"> - </v>
      </c>
      <c r="G8" s="448">
        <f>IF(ROW()-2&gt;[1]Start.listina!$O$7,"",ROW()-2)</f>
        <v>6</v>
      </c>
      <c r="H8" s="278"/>
      <c r="I8" s="280"/>
      <c r="K8" s="281" t="str">
        <f t="shared" ca="1" si="0"/>
        <v/>
      </c>
      <c r="L8" s="281" t="str">
        <f t="shared" ca="1" si="1"/>
        <v/>
      </c>
      <c r="M8" s="281">
        <f t="shared" ca="1" si="2"/>
        <v>0</v>
      </c>
      <c r="N8" s="281">
        <f t="shared" ca="1" si="6"/>
        <v>0</v>
      </c>
      <c r="O8" s="281" t="str">
        <f t="shared" ca="1" si="3"/>
        <v/>
      </c>
      <c r="P8" s="281">
        <f t="shared" ca="1" si="4"/>
        <v>0</v>
      </c>
      <c r="Q8" s="288">
        <f t="shared" ca="1" si="5"/>
        <v>0</v>
      </c>
    </row>
    <row r="9" spans="3:35" ht="22.5">
      <c r="C9" s="284">
        <f ca="1">IF(ROW()-2&gt;[1]Start.listina!$O$7,"",INDIRECT(ADDRESS(3+(ROW()-3)*2,$D$2,1,1,"Centrum")))</f>
        <v>0</v>
      </c>
      <c r="D9" s="284">
        <f ca="1">IF(ROW()-2&gt;[1]Start.listina!$O$7,"",INDIRECT(ADDRESS(4+(ROW()-3)*2,$D$2,1,1,"Centrum")))</f>
        <v>0</v>
      </c>
      <c r="E9" s="282" t="str">
        <f ca="1">IF(TYPE(VLOOKUP(C9,[1]Centrum!$A$3:$C$130,3,0))&gt;3," - ",VLOOKUP(C9,[1]Centrum!$A$3:$C$130,3,0))</f>
        <v xml:space="preserve"> - </v>
      </c>
      <c r="F9" s="282" t="str">
        <f ca="1">IF(TYPE(VLOOKUP(D9,[1]Centrum!$A$3:$C$130,3,0))&gt;3," - ",VLOOKUP(D9,[1]Centrum!$A$3:$C$130,3,0))</f>
        <v xml:space="preserve"> - </v>
      </c>
      <c r="G9" s="448">
        <f>IF(ROW()-2&gt;[1]Start.listina!$O$7,"",ROW()-2)</f>
        <v>7</v>
      </c>
      <c r="H9" s="278"/>
      <c r="I9" s="280"/>
      <c r="K9" s="281" t="str">
        <f t="shared" ca="1" si="0"/>
        <v/>
      </c>
      <c r="L9" s="281" t="str">
        <f t="shared" ca="1" si="1"/>
        <v/>
      </c>
      <c r="M9" s="281">
        <f t="shared" ca="1" si="2"/>
        <v>0</v>
      </c>
      <c r="N9" s="281">
        <f t="shared" ca="1" si="6"/>
        <v>0</v>
      </c>
      <c r="O9" s="281" t="str">
        <f t="shared" ca="1" si="3"/>
        <v/>
      </c>
      <c r="P9" s="281">
        <f t="shared" ca="1" si="4"/>
        <v>0</v>
      </c>
      <c r="Q9" s="288">
        <f t="shared" ca="1" si="5"/>
        <v>0</v>
      </c>
    </row>
    <row r="10" spans="3:35" ht="22.5">
      <c r="C10" s="284">
        <f ca="1">IF(ROW()-2&gt;[1]Start.listina!$O$7,"",INDIRECT(ADDRESS(3+(ROW()-3)*2,$D$2,1,1,"Centrum")))</f>
        <v>0</v>
      </c>
      <c r="D10" s="284">
        <f ca="1">IF(ROW()-2&gt;[1]Start.listina!$O$7,"",INDIRECT(ADDRESS(4+(ROW()-3)*2,$D$2,1,1,"Centrum")))</f>
        <v>0</v>
      </c>
      <c r="E10" s="282" t="str">
        <f ca="1">IF(TYPE(VLOOKUP(C10,[1]Centrum!$A$3:$C$130,3,0))&gt;3," - ",VLOOKUP(C10,[1]Centrum!$A$3:$C$130,3,0))</f>
        <v xml:space="preserve"> - </v>
      </c>
      <c r="F10" s="282" t="str">
        <f ca="1">IF(TYPE(VLOOKUP(D10,[1]Centrum!$A$3:$C$130,3,0))&gt;3," - ",VLOOKUP(D10,[1]Centrum!$A$3:$C$130,3,0))</f>
        <v xml:space="preserve"> - </v>
      </c>
      <c r="G10" s="448">
        <f>IF(ROW()-2&gt;[1]Start.listina!$O$7,"",ROW()-2)</f>
        <v>8</v>
      </c>
      <c r="H10" s="278"/>
      <c r="I10" s="280"/>
      <c r="K10" s="281" t="str">
        <f t="shared" ca="1" si="0"/>
        <v/>
      </c>
      <c r="L10" s="281" t="str">
        <f t="shared" ca="1" si="1"/>
        <v/>
      </c>
      <c r="M10" s="281">
        <f t="shared" ca="1" si="2"/>
        <v>0</v>
      </c>
      <c r="N10" s="281">
        <f t="shared" ca="1" si="6"/>
        <v>0</v>
      </c>
      <c r="O10" s="281" t="str">
        <f t="shared" ca="1" si="3"/>
        <v/>
      </c>
      <c r="P10" s="281">
        <f t="shared" ca="1" si="4"/>
        <v>0</v>
      </c>
      <c r="Q10" s="288">
        <f t="shared" ca="1" si="5"/>
        <v>0</v>
      </c>
    </row>
    <row r="11" spans="3:35" ht="22.5">
      <c r="C11" s="284">
        <f ca="1">IF(ROW()-2&gt;[1]Start.listina!$O$7,"",INDIRECT(ADDRESS(3+(ROW()-3)*2,$D$2,1,1,"Centrum")))</f>
        <v>0</v>
      </c>
      <c r="D11" s="284">
        <f ca="1">IF(ROW()-2&gt;[1]Start.listina!$O$7,"",INDIRECT(ADDRESS(4+(ROW()-3)*2,$D$2,1,1,"Centrum")))</f>
        <v>0</v>
      </c>
      <c r="E11" s="282" t="str">
        <f ca="1">IF(TYPE(VLOOKUP(C11,[1]Centrum!$A$3:$C$130,3,0))&gt;3," - ",VLOOKUP(C11,[1]Centrum!$A$3:$C$130,3,0))</f>
        <v xml:space="preserve"> - </v>
      </c>
      <c r="F11" s="282" t="str">
        <f ca="1">IF(TYPE(VLOOKUP(D11,[1]Centrum!$A$3:$C$130,3,0))&gt;3," - ",VLOOKUP(D11,[1]Centrum!$A$3:$C$130,3,0))</f>
        <v xml:space="preserve"> - </v>
      </c>
      <c r="G11" s="448">
        <f>IF(ROW()-2&gt;[1]Start.listina!$O$7,"",ROW()-2)</f>
        <v>9</v>
      </c>
      <c r="H11" s="278"/>
      <c r="I11" s="280"/>
      <c r="K11" s="281" t="str">
        <f t="shared" ca="1" si="0"/>
        <v/>
      </c>
      <c r="L11" s="281" t="str">
        <f t="shared" ca="1" si="1"/>
        <v/>
      </c>
      <c r="M11" s="281">
        <f t="shared" ca="1" si="2"/>
        <v>0</v>
      </c>
      <c r="N11" s="281">
        <f t="shared" ca="1" si="6"/>
        <v>0</v>
      </c>
      <c r="O11" s="281" t="str">
        <f t="shared" ca="1" si="3"/>
        <v/>
      </c>
      <c r="P11" s="281">
        <f t="shared" ca="1" si="4"/>
        <v>0</v>
      </c>
      <c r="Q11" s="288">
        <f t="shared" ca="1" si="5"/>
        <v>0</v>
      </c>
    </row>
    <row r="12" spans="3:35" ht="22.5">
      <c r="C12" s="284">
        <f ca="1">IF(ROW()-2&gt;[1]Start.listina!$O$7,"",INDIRECT(ADDRESS(3+(ROW()-3)*2,$D$2,1,1,"Centrum")))</f>
        <v>0</v>
      </c>
      <c r="D12" s="284">
        <f ca="1">IF(ROW()-2&gt;[1]Start.listina!$O$7,"",INDIRECT(ADDRESS(4+(ROW()-3)*2,$D$2,1,1,"Centrum")))</f>
        <v>0</v>
      </c>
      <c r="E12" s="282" t="str">
        <f ca="1">IF(TYPE(VLOOKUP(C12,[1]Centrum!$A$3:$C$130,3,0))&gt;3," - ",VLOOKUP(C12,[1]Centrum!$A$3:$C$130,3,0))</f>
        <v xml:space="preserve"> - </v>
      </c>
      <c r="F12" s="282" t="str">
        <f ca="1">IF(TYPE(VLOOKUP(D12,[1]Centrum!$A$3:$C$130,3,0))&gt;3," - ",VLOOKUP(D12,[1]Centrum!$A$3:$C$130,3,0))</f>
        <v xml:space="preserve"> - </v>
      </c>
      <c r="G12" s="448">
        <f>IF(ROW()-2&gt;[1]Start.listina!$O$7,"",ROW()-2)</f>
        <v>10</v>
      </c>
      <c r="H12" s="278"/>
      <c r="I12" s="280"/>
      <c r="K12" s="281" t="str">
        <f t="shared" ca="1" si="0"/>
        <v/>
      </c>
      <c r="L12" s="281" t="str">
        <f t="shared" ca="1" si="1"/>
        <v/>
      </c>
      <c r="M12" s="281">
        <f t="shared" ca="1" si="2"/>
        <v>0</v>
      </c>
      <c r="N12" s="281">
        <f t="shared" ca="1" si="6"/>
        <v>0</v>
      </c>
      <c r="O12" s="281" t="str">
        <f t="shared" ca="1" si="3"/>
        <v/>
      </c>
      <c r="P12" s="281">
        <f t="shared" ca="1" si="4"/>
        <v>0</v>
      </c>
      <c r="Q12" s="288">
        <f t="shared" ca="1" si="5"/>
        <v>0</v>
      </c>
    </row>
    <row r="13" spans="3:35" ht="22.5">
      <c r="C13" s="284">
        <f ca="1">IF(ROW()-2&gt;[1]Start.listina!$O$7,"",INDIRECT(ADDRESS(3+(ROW()-3)*2,$D$2,1,1,"Centrum")))</f>
        <v>0</v>
      </c>
      <c r="D13" s="284">
        <f ca="1">IF(ROW()-2&gt;[1]Start.listina!$O$7,"",INDIRECT(ADDRESS(4+(ROW()-3)*2,$D$2,1,1,"Centrum")))</f>
        <v>0</v>
      </c>
      <c r="E13" s="282" t="str">
        <f ca="1">IF(TYPE(VLOOKUP(C13,[1]Centrum!$A$3:$C$130,3,0))&gt;3," - ",VLOOKUP(C13,[1]Centrum!$A$3:$C$130,3,0))</f>
        <v xml:space="preserve"> - </v>
      </c>
      <c r="F13" s="282" t="str">
        <f ca="1">IF(TYPE(VLOOKUP(D13,[1]Centrum!$A$3:$C$130,3,0))&gt;3," - ",VLOOKUP(D13,[1]Centrum!$A$3:$C$130,3,0))</f>
        <v xml:space="preserve"> - </v>
      </c>
      <c r="G13" s="448">
        <f>IF(ROW()-2&gt;[1]Start.listina!$O$7,"",ROW()-2)</f>
        <v>11</v>
      </c>
      <c r="H13" s="278"/>
      <c r="I13" s="280"/>
      <c r="K13" s="281" t="str">
        <f t="shared" ca="1" si="0"/>
        <v/>
      </c>
      <c r="L13" s="281" t="str">
        <f t="shared" ca="1" si="1"/>
        <v/>
      </c>
      <c r="M13" s="281">
        <f t="shared" ca="1" si="2"/>
        <v>0</v>
      </c>
      <c r="N13" s="281">
        <f t="shared" ca="1" si="6"/>
        <v>0</v>
      </c>
      <c r="O13" s="281" t="str">
        <f t="shared" ca="1" si="3"/>
        <v/>
      </c>
      <c r="P13" s="281">
        <f t="shared" ca="1" si="4"/>
        <v>0</v>
      </c>
      <c r="Q13" s="288">
        <f t="shared" ca="1" si="5"/>
        <v>0</v>
      </c>
    </row>
    <row r="14" spans="3:35" ht="22.5">
      <c r="C14" s="284">
        <f ca="1">IF(ROW()-2&gt;[1]Start.listina!$O$7,"",INDIRECT(ADDRESS(3+(ROW()-3)*2,$D$2,1,1,"Centrum")))</f>
        <v>0</v>
      </c>
      <c r="D14" s="284">
        <f ca="1">IF(ROW()-2&gt;[1]Start.listina!$O$7,"",INDIRECT(ADDRESS(4+(ROW()-3)*2,$D$2,1,1,"Centrum")))</f>
        <v>0</v>
      </c>
      <c r="E14" s="282" t="str">
        <f ca="1">IF(TYPE(VLOOKUP(C14,[1]Centrum!$A$3:$C$130,3,0))&gt;3," - ",VLOOKUP(C14,[1]Centrum!$A$3:$C$130,3,0))</f>
        <v xml:space="preserve"> - </v>
      </c>
      <c r="F14" s="282" t="str">
        <f ca="1">IF(TYPE(VLOOKUP(D14,[1]Centrum!$A$3:$C$130,3,0))&gt;3," - ",VLOOKUP(D14,[1]Centrum!$A$3:$C$130,3,0))</f>
        <v xml:space="preserve"> - </v>
      </c>
      <c r="G14" s="448">
        <f>IF(ROW()-2&gt;[1]Start.listina!$O$7,"",ROW()-2)</f>
        <v>12</v>
      </c>
      <c r="H14" s="278"/>
      <c r="I14" s="280"/>
      <c r="K14" s="281" t="str">
        <f t="shared" ca="1" si="0"/>
        <v/>
      </c>
      <c r="L14" s="281" t="str">
        <f t="shared" ca="1" si="1"/>
        <v/>
      </c>
      <c r="M14" s="281">
        <f t="shared" ca="1" si="2"/>
        <v>0</v>
      </c>
      <c r="N14" s="281">
        <f t="shared" ca="1" si="6"/>
        <v>0</v>
      </c>
      <c r="O14" s="281" t="str">
        <f t="shared" ca="1" si="3"/>
        <v/>
      </c>
      <c r="P14" s="281">
        <f t="shared" ca="1" si="4"/>
        <v>0</v>
      </c>
      <c r="Q14" s="288">
        <f t="shared" ca="1" si="5"/>
        <v>0</v>
      </c>
    </row>
    <row r="15" spans="3:35" ht="22.5">
      <c r="C15" s="284">
        <f ca="1">IF(ROW()-2&gt;[1]Start.listina!$O$7,"",INDIRECT(ADDRESS(3+(ROW()-3)*2,$D$2,1,1,"Centrum")))</f>
        <v>0</v>
      </c>
      <c r="D15" s="284">
        <f ca="1">IF(ROW()-2&gt;[1]Start.listina!$O$7,"",INDIRECT(ADDRESS(4+(ROW()-3)*2,$D$2,1,1,"Centrum")))</f>
        <v>0</v>
      </c>
      <c r="E15" s="282" t="str">
        <f ca="1">IF(TYPE(VLOOKUP(C15,[1]Centrum!$A$3:$C$130,3,0))&gt;3," - ",VLOOKUP(C15,[1]Centrum!$A$3:$C$130,3,0))</f>
        <v xml:space="preserve"> - </v>
      </c>
      <c r="F15" s="282" t="str">
        <f ca="1">IF(TYPE(VLOOKUP(D15,[1]Centrum!$A$3:$C$130,3,0))&gt;3," - ",VLOOKUP(D15,[1]Centrum!$A$3:$C$130,3,0))</f>
        <v xml:space="preserve"> - </v>
      </c>
      <c r="G15" s="448">
        <f>IF(ROW()-2&gt;[1]Start.listina!$O$7,"",ROW()-2)</f>
        <v>13</v>
      </c>
      <c r="H15" s="278"/>
      <c r="I15" s="280"/>
      <c r="K15" s="281" t="str">
        <f t="shared" ca="1" si="0"/>
        <v/>
      </c>
      <c r="L15" s="281" t="str">
        <f t="shared" ca="1" si="1"/>
        <v/>
      </c>
      <c r="M15" s="281">
        <f t="shared" ca="1" si="2"/>
        <v>0</v>
      </c>
      <c r="N15" s="281">
        <f t="shared" ca="1" si="6"/>
        <v>0</v>
      </c>
      <c r="O15" s="281" t="str">
        <f t="shared" ca="1" si="3"/>
        <v/>
      </c>
      <c r="P15" s="281">
        <f t="shared" ca="1" si="4"/>
        <v>0</v>
      </c>
      <c r="Q15" s="288">
        <f t="shared" ca="1" si="5"/>
        <v>0</v>
      </c>
    </row>
    <row r="16" spans="3:35" ht="22.5">
      <c r="C16" s="284">
        <f ca="1">IF(ROW()-2&gt;[1]Start.listina!$O$7,"",INDIRECT(ADDRESS(3+(ROW()-3)*2,$D$2,1,1,"Centrum")))</f>
        <v>0</v>
      </c>
      <c r="D16" s="284">
        <f ca="1">IF(ROW()-2&gt;[1]Start.listina!$O$7,"",INDIRECT(ADDRESS(4+(ROW()-3)*2,$D$2,1,1,"Centrum")))</f>
        <v>0</v>
      </c>
      <c r="E16" s="282" t="str">
        <f ca="1">IF(TYPE(VLOOKUP(C16,[1]Centrum!$A$3:$C$130,3,0))&gt;3," - ",VLOOKUP(C16,[1]Centrum!$A$3:$C$130,3,0))</f>
        <v xml:space="preserve"> - </v>
      </c>
      <c r="F16" s="282" t="str">
        <f ca="1">IF(TYPE(VLOOKUP(D16,[1]Centrum!$A$3:$C$130,3,0))&gt;3," - ",VLOOKUP(D16,[1]Centrum!$A$3:$C$130,3,0))</f>
        <v xml:space="preserve"> - </v>
      </c>
      <c r="G16" s="448">
        <f>IF(ROW()-2&gt;[1]Start.listina!$O$7,"",ROW()-2)</f>
        <v>14</v>
      </c>
      <c r="H16" s="278"/>
      <c r="I16" s="280"/>
      <c r="K16" s="281" t="str">
        <f t="shared" ca="1" si="0"/>
        <v/>
      </c>
      <c r="L16" s="281" t="str">
        <f t="shared" ca="1" si="1"/>
        <v/>
      </c>
      <c r="M16" s="281">
        <f t="shared" ca="1" si="2"/>
        <v>0</v>
      </c>
      <c r="N16" s="281">
        <f t="shared" ca="1" si="6"/>
        <v>0</v>
      </c>
      <c r="O16" s="281" t="str">
        <f t="shared" ca="1" si="3"/>
        <v/>
      </c>
      <c r="P16" s="281">
        <f t="shared" ca="1" si="4"/>
        <v>0</v>
      </c>
      <c r="Q16" s="288">
        <f t="shared" ca="1" si="5"/>
        <v>0</v>
      </c>
    </row>
    <row r="17" spans="3:17" ht="22.5">
      <c r="C17" s="284">
        <f ca="1">IF(ROW()-2&gt;[1]Start.listina!$O$7,"",INDIRECT(ADDRESS(3+(ROW()-3)*2,$D$2,1,1,"Centrum")))</f>
        <v>0</v>
      </c>
      <c r="D17" s="284">
        <f ca="1">IF(ROW()-2&gt;[1]Start.listina!$O$7,"",INDIRECT(ADDRESS(4+(ROW()-3)*2,$D$2,1,1,"Centrum")))</f>
        <v>0</v>
      </c>
      <c r="E17" s="282" t="str">
        <f ca="1">IF(TYPE(VLOOKUP(C17,[1]Centrum!$A$3:$C$130,3,0))&gt;3," - ",VLOOKUP(C17,[1]Centrum!$A$3:$C$130,3,0))</f>
        <v xml:space="preserve"> - </v>
      </c>
      <c r="F17" s="282" t="str">
        <f ca="1">IF(TYPE(VLOOKUP(D17,[1]Centrum!$A$3:$C$130,3,0))&gt;3," - ",VLOOKUP(D17,[1]Centrum!$A$3:$C$130,3,0))</f>
        <v xml:space="preserve"> - </v>
      </c>
      <c r="G17" s="448">
        <f>IF(ROW()-2&gt;[1]Start.listina!$O$7,"",ROW()-2)</f>
        <v>15</v>
      </c>
      <c r="H17" s="278"/>
      <c r="I17" s="280"/>
      <c r="K17" s="281" t="str">
        <f t="shared" ca="1" si="0"/>
        <v/>
      </c>
      <c r="L17" s="281" t="str">
        <f t="shared" ca="1" si="1"/>
        <v/>
      </c>
      <c r="M17" s="281">
        <f t="shared" ca="1" si="2"/>
        <v>0</v>
      </c>
      <c r="N17" s="281">
        <f t="shared" ca="1" si="6"/>
        <v>0</v>
      </c>
      <c r="O17" s="281" t="str">
        <f t="shared" ca="1" si="3"/>
        <v/>
      </c>
      <c r="P17" s="281">
        <f t="shared" ca="1" si="4"/>
        <v>0</v>
      </c>
      <c r="Q17" s="288">
        <f t="shared" ca="1" si="5"/>
        <v>0</v>
      </c>
    </row>
    <row r="18" spans="3:17" ht="22.5">
      <c r="C18" s="284">
        <f ca="1">IF(ROW()-2&gt;[1]Start.listina!$O$7,"",INDIRECT(ADDRESS(3+(ROW()-3)*2,$D$2,1,1,"Centrum")))</f>
        <v>0</v>
      </c>
      <c r="D18" s="284">
        <f ca="1">IF(ROW()-2&gt;[1]Start.listina!$O$7,"",INDIRECT(ADDRESS(4+(ROW()-3)*2,$D$2,1,1,"Centrum")))</f>
        <v>0</v>
      </c>
      <c r="E18" s="282" t="str">
        <f ca="1">IF(TYPE(VLOOKUP(C18,[1]Centrum!$A$3:$C$130,3,0))&gt;3," - ",VLOOKUP(C18,[1]Centrum!$A$3:$C$130,3,0))</f>
        <v xml:space="preserve"> - </v>
      </c>
      <c r="F18" s="282" t="str">
        <f ca="1">IF(TYPE(VLOOKUP(D18,[1]Centrum!$A$3:$C$130,3,0))&gt;3," - ",VLOOKUP(D18,[1]Centrum!$A$3:$C$130,3,0))</f>
        <v xml:space="preserve"> - </v>
      </c>
      <c r="G18" s="448">
        <f>IF(ROW()-2&gt;[1]Start.listina!$O$7,"",ROW()-2)</f>
        <v>16</v>
      </c>
      <c r="H18" s="278"/>
      <c r="I18" s="280"/>
      <c r="K18" s="281" t="str">
        <f t="shared" ca="1" si="0"/>
        <v/>
      </c>
      <c r="L18" s="281" t="str">
        <f t="shared" ca="1" si="1"/>
        <v/>
      </c>
      <c r="M18" s="281">
        <f t="shared" ca="1" si="2"/>
        <v>0</v>
      </c>
      <c r="N18" s="281">
        <f t="shared" ca="1" si="6"/>
        <v>0</v>
      </c>
      <c r="O18" s="281" t="str">
        <f t="shared" ca="1" si="3"/>
        <v/>
      </c>
      <c r="P18" s="281">
        <f t="shared" ca="1" si="4"/>
        <v>0</v>
      </c>
      <c r="Q18" s="288">
        <f t="shared" ca="1" si="5"/>
        <v>0</v>
      </c>
    </row>
    <row r="19" spans="3:17" ht="22.5">
      <c r="C19" s="284">
        <f ca="1">IF(ROW()-2&gt;[1]Start.listina!$O$7,"",INDIRECT(ADDRESS(3+(ROW()-3)*2,$D$2,1,1,"Centrum")))</f>
        <v>0</v>
      </c>
      <c r="D19" s="284">
        <f ca="1">IF(ROW()-2&gt;[1]Start.listina!$O$7,"",INDIRECT(ADDRESS(4+(ROW()-3)*2,$D$2,1,1,"Centrum")))</f>
        <v>0</v>
      </c>
      <c r="E19" s="282" t="str">
        <f ca="1">IF(TYPE(VLOOKUP(C19,[1]Centrum!$A$3:$C$130,3,0))&gt;3," - ",VLOOKUP(C19,[1]Centrum!$A$3:$C$130,3,0))</f>
        <v xml:space="preserve"> - </v>
      </c>
      <c r="F19" s="282" t="str">
        <f ca="1">IF(TYPE(VLOOKUP(D19,[1]Centrum!$A$3:$C$130,3,0))&gt;3," - ",VLOOKUP(D19,[1]Centrum!$A$3:$C$130,3,0))</f>
        <v xml:space="preserve"> - </v>
      </c>
      <c r="G19" s="448">
        <f>IF(ROW()-2&gt;[1]Start.listina!$O$7,"",ROW()-2)</f>
        <v>17</v>
      </c>
      <c r="H19" s="278"/>
      <c r="I19" s="280"/>
      <c r="K19" s="281" t="str">
        <f t="shared" ca="1" si="0"/>
        <v/>
      </c>
      <c r="L19" s="281" t="str">
        <f t="shared" ca="1" si="1"/>
        <v/>
      </c>
      <c r="M19" s="281">
        <f t="shared" ca="1" si="2"/>
        <v>0</v>
      </c>
      <c r="N19" s="281">
        <f t="shared" ca="1" si="6"/>
        <v>0</v>
      </c>
      <c r="O19" s="281" t="str">
        <f t="shared" ca="1" si="3"/>
        <v/>
      </c>
      <c r="P19" s="281">
        <f t="shared" ca="1" si="4"/>
        <v>0</v>
      </c>
      <c r="Q19" s="288">
        <f t="shared" ca="1" si="5"/>
        <v>0</v>
      </c>
    </row>
    <row r="20" spans="3:17" ht="22.5">
      <c r="C20" s="284">
        <f ca="1">IF(ROW()-2&gt;[1]Start.listina!$O$7,"",INDIRECT(ADDRESS(3+(ROW()-3)*2,$D$2,1,1,"Centrum")))</f>
        <v>0</v>
      </c>
      <c r="D20" s="284">
        <f ca="1">IF(ROW()-2&gt;[1]Start.listina!$O$7,"",INDIRECT(ADDRESS(4+(ROW()-3)*2,$D$2,1,1,"Centrum")))</f>
        <v>0</v>
      </c>
      <c r="E20" s="282" t="str">
        <f ca="1">IF(TYPE(VLOOKUP(C20,[1]Centrum!$A$3:$C$130,3,0))&gt;3," - ",VLOOKUP(C20,[1]Centrum!$A$3:$C$130,3,0))</f>
        <v xml:space="preserve"> - </v>
      </c>
      <c r="F20" s="282" t="str">
        <f ca="1">IF(TYPE(VLOOKUP(D20,[1]Centrum!$A$3:$C$130,3,0))&gt;3," - ",VLOOKUP(D20,[1]Centrum!$A$3:$C$130,3,0))</f>
        <v xml:space="preserve"> - </v>
      </c>
      <c r="G20" s="448">
        <f>IF(ROW()-2&gt;[1]Start.listina!$O$7,"",ROW()-2)</f>
        <v>18</v>
      </c>
      <c r="H20" s="278"/>
      <c r="I20" s="280"/>
      <c r="K20" s="281" t="str">
        <f t="shared" ca="1" si="0"/>
        <v/>
      </c>
      <c r="L20" s="281" t="str">
        <f t="shared" ca="1" si="1"/>
        <v/>
      </c>
      <c r="M20" s="281">
        <f t="shared" ca="1" si="2"/>
        <v>0</v>
      </c>
      <c r="N20" s="281">
        <f t="shared" ca="1" si="6"/>
        <v>0</v>
      </c>
      <c r="O20" s="281" t="str">
        <f t="shared" ca="1" si="3"/>
        <v/>
      </c>
      <c r="P20" s="281">
        <f t="shared" ca="1" si="4"/>
        <v>0</v>
      </c>
      <c r="Q20" s="288">
        <f t="shared" ca="1" si="5"/>
        <v>0</v>
      </c>
    </row>
    <row r="21" spans="3:17" ht="22.5">
      <c r="C21" s="284">
        <f ca="1">IF(ROW()-2&gt;[1]Start.listina!$O$7,"",INDIRECT(ADDRESS(3+(ROW()-3)*2,$D$2,1,1,"Centrum")))</f>
        <v>0</v>
      </c>
      <c r="D21" s="284">
        <f ca="1">IF(ROW()-2&gt;[1]Start.listina!$O$7,"",INDIRECT(ADDRESS(4+(ROW()-3)*2,$D$2,1,1,"Centrum")))</f>
        <v>0</v>
      </c>
      <c r="E21" s="282" t="str">
        <f ca="1">IF(TYPE(VLOOKUP(C21,[1]Centrum!$A$3:$C$130,3,0))&gt;3," - ",VLOOKUP(C21,[1]Centrum!$A$3:$C$130,3,0))</f>
        <v xml:space="preserve"> - </v>
      </c>
      <c r="F21" s="282" t="str">
        <f ca="1">IF(TYPE(VLOOKUP(D21,[1]Centrum!$A$3:$C$130,3,0))&gt;3," - ",VLOOKUP(D21,[1]Centrum!$A$3:$C$130,3,0))</f>
        <v xml:space="preserve"> - </v>
      </c>
      <c r="G21" s="448">
        <f>IF(ROW()-2&gt;[1]Start.listina!$O$7,"",ROW()-2)</f>
        <v>19</v>
      </c>
      <c r="H21" s="278"/>
      <c r="I21" s="280"/>
      <c r="K21" s="281" t="str">
        <f t="shared" ca="1" si="0"/>
        <v/>
      </c>
      <c r="L21" s="281" t="str">
        <f t="shared" ca="1" si="1"/>
        <v/>
      </c>
      <c r="M21" s="281">
        <f t="shared" ca="1" si="2"/>
        <v>0</v>
      </c>
      <c r="N21" s="281">
        <f t="shared" ca="1" si="6"/>
        <v>0</v>
      </c>
      <c r="O21" s="281" t="str">
        <f t="shared" ca="1" si="3"/>
        <v/>
      </c>
      <c r="P21" s="281">
        <f t="shared" ca="1" si="4"/>
        <v>0</v>
      </c>
      <c r="Q21" s="288">
        <f t="shared" ca="1" si="5"/>
        <v>0</v>
      </c>
    </row>
    <row r="22" spans="3:17" ht="22.5">
      <c r="C22" s="284">
        <f ca="1">IF(ROW()-2&gt;[1]Start.listina!$O$7,"",INDIRECT(ADDRESS(3+(ROW()-3)*2,$D$2,1,1,"Centrum")))</f>
        <v>0</v>
      </c>
      <c r="D22" s="284">
        <f ca="1">IF(ROW()-2&gt;[1]Start.listina!$O$7,"",INDIRECT(ADDRESS(4+(ROW()-3)*2,$D$2,1,1,"Centrum")))</f>
        <v>0</v>
      </c>
      <c r="E22" s="282" t="str">
        <f ca="1">IF(TYPE(VLOOKUP(C22,[1]Centrum!$A$3:$C$130,3,0))&gt;3," - ",VLOOKUP(C22,[1]Centrum!$A$3:$C$130,3,0))</f>
        <v xml:space="preserve"> - </v>
      </c>
      <c r="F22" s="282" t="str">
        <f ca="1">IF(TYPE(VLOOKUP(D22,[1]Centrum!$A$3:$C$130,3,0))&gt;3," - ",VLOOKUP(D22,[1]Centrum!$A$3:$C$130,3,0))</f>
        <v xml:space="preserve"> - </v>
      </c>
      <c r="G22" s="448">
        <f>IF(ROW()-2&gt;[1]Start.listina!$O$7,"",ROW()-2)</f>
        <v>20</v>
      </c>
      <c r="H22" s="278"/>
      <c r="I22" s="280"/>
      <c r="K22" s="281" t="str">
        <f t="shared" ca="1" si="0"/>
        <v/>
      </c>
      <c r="L22" s="281" t="str">
        <f t="shared" ca="1" si="1"/>
        <v/>
      </c>
      <c r="M22" s="281">
        <f t="shared" ca="1" si="2"/>
        <v>0</v>
      </c>
      <c r="N22" s="281">
        <f t="shared" ca="1" si="6"/>
        <v>0</v>
      </c>
      <c r="O22" s="281" t="str">
        <f t="shared" ca="1" si="3"/>
        <v/>
      </c>
      <c r="P22" s="281">
        <f t="shared" ca="1" si="4"/>
        <v>0</v>
      </c>
      <c r="Q22" s="288">
        <f t="shared" ca="1" si="5"/>
        <v>0</v>
      </c>
    </row>
    <row r="23" spans="3:17" ht="22.5">
      <c r="C23" s="284">
        <f ca="1">IF(ROW()-2&gt;[1]Start.listina!$O$7,"",INDIRECT(ADDRESS(3+(ROW()-3)*2,$D$2,1,1,"Centrum")))</f>
        <v>0</v>
      </c>
      <c r="D23" s="284">
        <f ca="1">IF(ROW()-2&gt;[1]Start.listina!$O$7,"",INDIRECT(ADDRESS(4+(ROW()-3)*2,$D$2,1,1,"Centrum")))</f>
        <v>0</v>
      </c>
      <c r="E23" s="282" t="str">
        <f ca="1">IF(TYPE(VLOOKUP(C23,[1]Centrum!$A$3:$C$130,3,0))&gt;3," - ",VLOOKUP(C23,[1]Centrum!$A$3:$C$130,3,0))</f>
        <v xml:space="preserve"> - </v>
      </c>
      <c r="F23" s="282" t="str">
        <f ca="1">IF(TYPE(VLOOKUP(D23,[1]Centrum!$A$3:$C$130,3,0))&gt;3," - ",VLOOKUP(D23,[1]Centrum!$A$3:$C$130,3,0))</f>
        <v xml:space="preserve"> - </v>
      </c>
      <c r="G23" s="448">
        <f>IF(ROW()-2&gt;[1]Start.listina!$O$7,"",ROW()-2)</f>
        <v>21</v>
      </c>
      <c r="H23" s="278"/>
      <c r="I23" s="280"/>
      <c r="K23" s="281" t="str">
        <f t="shared" ca="1" si="0"/>
        <v/>
      </c>
      <c r="L23" s="281" t="str">
        <f t="shared" ca="1" si="1"/>
        <v/>
      </c>
      <c r="M23" s="281">
        <f t="shared" ca="1" si="2"/>
        <v>0</v>
      </c>
      <c r="N23" s="281">
        <f t="shared" ca="1" si="6"/>
        <v>0</v>
      </c>
      <c r="O23" s="281" t="str">
        <f t="shared" ca="1" si="3"/>
        <v/>
      </c>
      <c r="P23" s="281">
        <f t="shared" ca="1" si="4"/>
        <v>0</v>
      </c>
      <c r="Q23" s="288">
        <f t="shared" ca="1" si="5"/>
        <v>0</v>
      </c>
    </row>
    <row r="24" spans="3:17" ht="22.5">
      <c r="C24" s="284">
        <f ca="1">IF(ROW()-2&gt;[1]Start.listina!$O$7,"",INDIRECT(ADDRESS(3+(ROW()-3)*2,$D$2,1,1,"Centrum")))</f>
        <v>0</v>
      </c>
      <c r="D24" s="284">
        <f ca="1">IF(ROW()-2&gt;[1]Start.listina!$O$7,"",INDIRECT(ADDRESS(4+(ROW()-3)*2,$D$2,1,1,"Centrum")))</f>
        <v>0</v>
      </c>
      <c r="E24" s="282" t="str">
        <f ca="1">IF(TYPE(VLOOKUP(C24,[1]Centrum!$A$3:$C$130,3,0))&gt;3," - ",VLOOKUP(C24,[1]Centrum!$A$3:$C$130,3,0))</f>
        <v xml:space="preserve"> - </v>
      </c>
      <c r="F24" s="282" t="str">
        <f ca="1">IF(TYPE(VLOOKUP(D24,[1]Centrum!$A$3:$C$130,3,0))&gt;3," - ",VLOOKUP(D24,[1]Centrum!$A$3:$C$130,3,0))</f>
        <v xml:space="preserve"> - </v>
      </c>
      <c r="G24" s="448">
        <f>IF(ROW()-2&gt;[1]Start.listina!$O$7,"",ROW()-2)</f>
        <v>22</v>
      </c>
      <c r="H24" s="278"/>
      <c r="I24" s="280"/>
      <c r="K24" s="281" t="str">
        <f t="shared" ca="1" si="0"/>
        <v/>
      </c>
      <c r="L24" s="281" t="str">
        <f t="shared" ca="1" si="1"/>
        <v/>
      </c>
      <c r="M24" s="281">
        <f t="shared" ca="1" si="2"/>
        <v>0</v>
      </c>
      <c r="N24" s="281">
        <f t="shared" ca="1" si="6"/>
        <v>0</v>
      </c>
      <c r="O24" s="281" t="str">
        <f t="shared" ca="1" si="3"/>
        <v/>
      </c>
      <c r="P24" s="281">
        <f t="shared" ca="1" si="4"/>
        <v>0</v>
      </c>
      <c r="Q24" s="288">
        <f t="shared" ca="1" si="5"/>
        <v>0</v>
      </c>
    </row>
    <row r="25" spans="3:17" ht="22.5">
      <c r="C25" s="284">
        <f ca="1">IF(ROW()-2&gt;[1]Start.listina!$O$7,"",INDIRECT(ADDRESS(3+(ROW()-3)*2,$D$2,1,1,"Centrum")))</f>
        <v>0</v>
      </c>
      <c r="D25" s="284">
        <f ca="1">IF(ROW()-2&gt;[1]Start.listina!$O$7,"",INDIRECT(ADDRESS(4+(ROW()-3)*2,$D$2,1,1,"Centrum")))</f>
        <v>0</v>
      </c>
      <c r="E25" s="282" t="str">
        <f ca="1">IF(TYPE(VLOOKUP(C25,[1]Centrum!$A$3:$C$130,3,0))&gt;3," - ",VLOOKUP(C25,[1]Centrum!$A$3:$C$130,3,0))</f>
        <v xml:space="preserve"> - </v>
      </c>
      <c r="F25" s="282" t="str">
        <f ca="1">IF(TYPE(VLOOKUP(D25,[1]Centrum!$A$3:$C$130,3,0))&gt;3," - ",VLOOKUP(D25,[1]Centrum!$A$3:$C$130,3,0))</f>
        <v xml:space="preserve"> - </v>
      </c>
      <c r="G25" s="448">
        <f>IF(ROW()-2&gt;[1]Start.listina!$O$7,"",ROW()-2)</f>
        <v>23</v>
      </c>
      <c r="H25" s="278"/>
      <c r="I25" s="280"/>
      <c r="K25" s="281" t="str">
        <f t="shared" ca="1" si="0"/>
        <v/>
      </c>
      <c r="L25" s="281" t="str">
        <f t="shared" ca="1" si="1"/>
        <v/>
      </c>
      <c r="M25" s="281">
        <f t="shared" ca="1" si="2"/>
        <v>0</v>
      </c>
      <c r="N25" s="281">
        <f t="shared" ca="1" si="6"/>
        <v>0</v>
      </c>
      <c r="O25" s="281" t="str">
        <f t="shared" ca="1" si="3"/>
        <v/>
      </c>
      <c r="P25" s="281">
        <f t="shared" ca="1" si="4"/>
        <v>0</v>
      </c>
      <c r="Q25" s="288">
        <f t="shared" ca="1" si="5"/>
        <v>0</v>
      </c>
    </row>
    <row r="26" spans="3:17" ht="22.5">
      <c r="C26" s="284" t="str">
        <f ca="1">IF(ROW()-2&gt;[1]Start.listina!$O$7,"",INDIRECT(ADDRESS(3+(ROW()-3)*2,$D$2,1,1,"Centrum")))</f>
        <v/>
      </c>
      <c r="D26" s="284" t="str">
        <f ca="1">IF(ROW()-2&gt;[1]Start.listina!$O$7,"",INDIRECT(ADDRESS(4+(ROW()-3)*2,$D$2,1,1,"Centrum")))</f>
        <v/>
      </c>
      <c r="E26" s="282" t="str">
        <f ca="1">IF(TYPE(VLOOKUP(C26,[1]Centrum!$A$3:$C$130,3,0))&gt;3," - ",VLOOKUP(C26,[1]Centrum!$A$3:$C$130,3,0))</f>
        <v xml:space="preserve"> - </v>
      </c>
      <c r="F26" s="282" t="str">
        <f ca="1">IF(TYPE(VLOOKUP(D26,[1]Centrum!$A$3:$C$130,3,0))&gt;3," - ",VLOOKUP(D26,[1]Centrum!$A$3:$C$130,3,0))</f>
        <v xml:space="preserve"> - </v>
      </c>
      <c r="G26" s="448" t="str">
        <f>IF(ROW()-2&gt;[1]Start.listina!$O$7,"",ROW()-2)</f>
        <v/>
      </c>
      <c r="H26" s="278"/>
      <c r="I26" s="280"/>
      <c r="K26" s="281" t="str">
        <f t="shared" ca="1" si="0"/>
        <v/>
      </c>
      <c r="L26" s="281" t="str">
        <f t="shared" ca="1" si="1"/>
        <v/>
      </c>
      <c r="M26" s="281">
        <f t="shared" ca="1" si="2"/>
        <v>0</v>
      </c>
      <c r="N26" s="281">
        <f t="shared" ca="1" si="6"/>
        <v>0</v>
      </c>
      <c r="O26" s="281" t="str">
        <f t="shared" ca="1" si="3"/>
        <v/>
      </c>
      <c r="P26" s="281">
        <f t="shared" ca="1" si="4"/>
        <v>0</v>
      </c>
      <c r="Q26" s="288">
        <f t="shared" ca="1" si="5"/>
        <v>0</v>
      </c>
    </row>
    <row r="27" spans="3:17" ht="22.5">
      <c r="C27" s="284" t="str">
        <f ca="1">IF(ROW()-2&gt;[1]Start.listina!$O$7,"",INDIRECT(ADDRESS(3+(ROW()-3)*2,$D$2,1,1,"Centrum")))</f>
        <v/>
      </c>
      <c r="D27" s="284" t="str">
        <f ca="1">IF(ROW()-2&gt;[1]Start.listina!$O$7,"",INDIRECT(ADDRESS(4+(ROW()-3)*2,$D$2,1,1,"Centrum")))</f>
        <v/>
      </c>
      <c r="E27" s="282" t="str">
        <f ca="1">IF(TYPE(VLOOKUP(C27,[1]Centrum!$A$3:$C$130,3,0))&gt;3," - ",VLOOKUP(C27,[1]Centrum!$A$3:$C$130,3,0))</f>
        <v xml:space="preserve"> - </v>
      </c>
      <c r="F27" s="282" t="str">
        <f ca="1">IF(TYPE(VLOOKUP(D27,[1]Centrum!$A$3:$C$130,3,0))&gt;3," - ",VLOOKUP(D27,[1]Centrum!$A$3:$C$130,3,0))</f>
        <v xml:space="preserve"> - </v>
      </c>
      <c r="G27" s="448" t="str">
        <f>IF(ROW()-2&gt;[1]Start.listina!$O$7,"",ROW()-2)</f>
        <v/>
      </c>
      <c r="H27" s="278"/>
      <c r="I27" s="280"/>
      <c r="K27" s="281" t="str">
        <f t="shared" ca="1" si="0"/>
        <v/>
      </c>
      <c r="L27" s="281" t="str">
        <f t="shared" ca="1" si="1"/>
        <v/>
      </c>
      <c r="M27" s="281">
        <f t="shared" ca="1" si="2"/>
        <v>0</v>
      </c>
      <c r="N27" s="281">
        <f t="shared" ca="1" si="6"/>
        <v>0</v>
      </c>
      <c r="O27" s="281" t="str">
        <f t="shared" ca="1" si="3"/>
        <v/>
      </c>
      <c r="P27" s="281">
        <f t="shared" ca="1" si="4"/>
        <v>0</v>
      </c>
      <c r="Q27" s="288">
        <f t="shared" ca="1" si="5"/>
        <v>0</v>
      </c>
    </row>
    <row r="28" spans="3:17" ht="22.5">
      <c r="C28" s="284" t="str">
        <f ca="1">IF(ROW()-2&gt;[1]Start.listina!$O$7,"",INDIRECT(ADDRESS(3+(ROW()-3)*2,$D$2,1,1,"Centrum")))</f>
        <v/>
      </c>
      <c r="D28" s="284" t="str">
        <f ca="1">IF(ROW()-2&gt;[1]Start.listina!$O$7,"",INDIRECT(ADDRESS(4+(ROW()-3)*2,$D$2,1,1,"Centrum")))</f>
        <v/>
      </c>
      <c r="E28" s="282" t="str">
        <f ca="1">IF(TYPE(VLOOKUP(C28,[1]Centrum!$A$3:$C$130,3,0))&gt;3," - ",VLOOKUP(C28,[1]Centrum!$A$3:$C$130,3,0))</f>
        <v xml:space="preserve"> - </v>
      </c>
      <c r="F28" s="282" t="str">
        <f ca="1">IF(TYPE(VLOOKUP(D28,[1]Centrum!$A$3:$C$130,3,0))&gt;3," - ",VLOOKUP(D28,[1]Centrum!$A$3:$C$130,3,0))</f>
        <v xml:space="preserve"> - </v>
      </c>
      <c r="G28" s="448" t="str">
        <f>IF(ROW()-2&gt;[1]Start.listina!$O$7,"",ROW()-2)</f>
        <v/>
      </c>
      <c r="H28" s="278"/>
      <c r="I28" s="280"/>
      <c r="K28" s="281" t="str">
        <f t="shared" ca="1" si="0"/>
        <v/>
      </c>
      <c r="L28" s="281" t="str">
        <f t="shared" ca="1" si="1"/>
        <v/>
      </c>
      <c r="M28" s="281">
        <f t="shared" ca="1" si="2"/>
        <v>0</v>
      </c>
      <c r="N28" s="281">
        <f t="shared" ca="1" si="6"/>
        <v>0</v>
      </c>
      <c r="O28" s="281" t="str">
        <f t="shared" ca="1" si="3"/>
        <v/>
      </c>
      <c r="P28" s="281">
        <f t="shared" ca="1" si="4"/>
        <v>0</v>
      </c>
      <c r="Q28" s="288">
        <f t="shared" ca="1" si="5"/>
        <v>0</v>
      </c>
    </row>
    <row r="29" spans="3:17" ht="22.5">
      <c r="C29" s="284" t="str">
        <f ca="1">IF(ROW()-2&gt;[1]Start.listina!$O$7,"",INDIRECT(ADDRESS(3+(ROW()-3)*2,$D$2,1,1,"Centrum")))</f>
        <v/>
      </c>
      <c r="D29" s="284" t="str">
        <f ca="1">IF(ROW()-2&gt;[1]Start.listina!$O$7,"",INDIRECT(ADDRESS(4+(ROW()-3)*2,$D$2,1,1,"Centrum")))</f>
        <v/>
      </c>
      <c r="E29" s="282" t="str">
        <f ca="1">IF(TYPE(VLOOKUP(C29,[1]Centrum!$A$3:$C$130,3,0))&gt;3," - ",VLOOKUP(C29,[1]Centrum!$A$3:$C$130,3,0))</f>
        <v xml:space="preserve"> - </v>
      </c>
      <c r="F29" s="282" t="str">
        <f ca="1">IF(TYPE(VLOOKUP(D29,[1]Centrum!$A$3:$C$130,3,0))&gt;3," - ",VLOOKUP(D29,[1]Centrum!$A$3:$C$130,3,0))</f>
        <v xml:space="preserve"> - </v>
      </c>
      <c r="G29" s="448" t="str">
        <f>IF(ROW()-2&gt;[1]Start.listina!$O$7,"",ROW()-2)</f>
        <v/>
      </c>
      <c r="H29" s="278"/>
      <c r="I29" s="280"/>
      <c r="K29" s="281" t="str">
        <f t="shared" ca="1" si="0"/>
        <v/>
      </c>
      <c r="L29" s="281" t="str">
        <f t="shared" ca="1" si="1"/>
        <v/>
      </c>
      <c r="M29" s="281">
        <f t="shared" ca="1" si="2"/>
        <v>0</v>
      </c>
      <c r="N29" s="281">
        <f t="shared" ca="1" si="6"/>
        <v>0</v>
      </c>
      <c r="O29" s="281" t="str">
        <f t="shared" ca="1" si="3"/>
        <v/>
      </c>
      <c r="P29" s="281">
        <f t="shared" ca="1" si="4"/>
        <v>0</v>
      </c>
      <c r="Q29" s="288">
        <f t="shared" ca="1" si="5"/>
        <v>0</v>
      </c>
    </row>
    <row r="30" spans="3:17" ht="22.5">
      <c r="C30" s="284" t="str">
        <f ca="1">IF(ROW()-2&gt;[1]Start.listina!$O$7,"",INDIRECT(ADDRESS(3+(ROW()-3)*2,$D$2,1,1,"Centrum")))</f>
        <v/>
      </c>
      <c r="D30" s="284" t="str">
        <f ca="1">IF(ROW()-2&gt;[1]Start.listina!$O$7,"",INDIRECT(ADDRESS(4+(ROW()-3)*2,$D$2,1,1,"Centrum")))</f>
        <v/>
      </c>
      <c r="E30" s="282" t="str">
        <f ca="1">IF(TYPE(VLOOKUP(C30,[1]Centrum!$A$3:$C$130,3,0))&gt;3," - ",VLOOKUP(C30,[1]Centrum!$A$3:$C$130,3,0))</f>
        <v xml:space="preserve"> - </v>
      </c>
      <c r="F30" s="282" t="str">
        <f ca="1">IF(TYPE(VLOOKUP(D30,[1]Centrum!$A$3:$C$130,3,0))&gt;3," - ",VLOOKUP(D30,[1]Centrum!$A$3:$C$130,3,0))</f>
        <v xml:space="preserve"> - </v>
      </c>
      <c r="G30" s="448" t="str">
        <f>IF(ROW()-2&gt;[1]Start.listina!$O$7,"",ROW()-2)</f>
        <v/>
      </c>
      <c r="H30" s="278"/>
      <c r="I30" s="280"/>
      <c r="K30" s="281" t="str">
        <f t="shared" ca="1" si="0"/>
        <v/>
      </c>
      <c r="L30" s="281" t="str">
        <f t="shared" ca="1" si="1"/>
        <v/>
      </c>
      <c r="M30" s="281">
        <f t="shared" ca="1" si="2"/>
        <v>0</v>
      </c>
      <c r="N30" s="281">
        <f t="shared" ca="1" si="6"/>
        <v>0</v>
      </c>
      <c r="O30" s="281" t="str">
        <f t="shared" ca="1" si="3"/>
        <v/>
      </c>
      <c r="P30" s="281">
        <f t="shared" ca="1" si="4"/>
        <v>0</v>
      </c>
      <c r="Q30" s="288">
        <f t="shared" ca="1" si="5"/>
        <v>0</v>
      </c>
    </row>
    <row r="31" spans="3:17" ht="22.5">
      <c r="C31" s="284" t="str">
        <f ca="1">IF(ROW()-2&gt;[1]Start.listina!$O$7,"",INDIRECT(ADDRESS(3+(ROW()-3)*2,$D$2,1,1,"Centrum")))</f>
        <v/>
      </c>
      <c r="D31" s="284" t="str">
        <f ca="1">IF(ROW()-2&gt;[1]Start.listina!$O$7,"",INDIRECT(ADDRESS(4+(ROW()-3)*2,$D$2,1,1,"Centrum")))</f>
        <v/>
      </c>
      <c r="E31" s="282" t="str">
        <f ca="1">IF(TYPE(VLOOKUP(C31,[1]Centrum!$A$3:$C$130,3,0))&gt;3," - ",VLOOKUP(C31,[1]Centrum!$A$3:$C$130,3,0))</f>
        <v xml:space="preserve"> - </v>
      </c>
      <c r="F31" s="282" t="str">
        <f ca="1">IF(TYPE(VLOOKUP(D31,[1]Centrum!$A$3:$C$130,3,0))&gt;3," - ",VLOOKUP(D31,[1]Centrum!$A$3:$C$130,3,0))</f>
        <v xml:space="preserve"> - </v>
      </c>
      <c r="G31" s="448" t="str">
        <f>IF(ROW()-2&gt;[1]Start.listina!$O$7,"",ROW()-2)</f>
        <v/>
      </c>
      <c r="H31" s="278"/>
      <c r="I31" s="280"/>
      <c r="K31" s="281" t="str">
        <f t="shared" ca="1" si="0"/>
        <v/>
      </c>
      <c r="L31" s="281" t="str">
        <f t="shared" ca="1" si="1"/>
        <v/>
      </c>
      <c r="M31" s="281">
        <f t="shared" ca="1" si="2"/>
        <v>0</v>
      </c>
      <c r="N31" s="281">
        <f t="shared" ca="1" si="6"/>
        <v>0</v>
      </c>
      <c r="O31" s="281" t="str">
        <f t="shared" ca="1" si="3"/>
        <v/>
      </c>
      <c r="P31" s="281">
        <f t="shared" ca="1" si="4"/>
        <v>0</v>
      </c>
      <c r="Q31" s="288">
        <f t="shared" ca="1" si="5"/>
        <v>0</v>
      </c>
    </row>
    <row r="32" spans="3:17" ht="22.5">
      <c r="C32" s="284" t="str">
        <f ca="1">IF(ROW()-2&gt;[1]Start.listina!$O$7,"",INDIRECT(ADDRESS(3+(ROW()-3)*2,$D$2,1,1,"Centrum")))</f>
        <v/>
      </c>
      <c r="D32" s="284" t="str">
        <f ca="1">IF(ROW()-2&gt;[1]Start.listina!$O$7,"",INDIRECT(ADDRESS(4+(ROW()-3)*2,$D$2,1,1,"Centrum")))</f>
        <v/>
      </c>
      <c r="E32" s="282" t="str">
        <f ca="1">IF(TYPE(VLOOKUP(C32,[1]Centrum!$A$3:$C$130,3,0))&gt;3," - ",VLOOKUP(C32,[1]Centrum!$A$3:$C$130,3,0))</f>
        <v xml:space="preserve"> - </v>
      </c>
      <c r="F32" s="282" t="str">
        <f ca="1">IF(TYPE(VLOOKUP(D32,[1]Centrum!$A$3:$C$130,3,0))&gt;3," - ",VLOOKUP(D32,[1]Centrum!$A$3:$C$130,3,0))</f>
        <v xml:space="preserve"> - </v>
      </c>
      <c r="G32" s="448" t="str">
        <f>IF(ROW()-2&gt;[1]Start.listina!$O$7,"",ROW()-2)</f>
        <v/>
      </c>
      <c r="H32" s="278"/>
      <c r="I32" s="280"/>
      <c r="K32" s="281" t="str">
        <f t="shared" ca="1" si="0"/>
        <v/>
      </c>
      <c r="L32" s="281" t="str">
        <f t="shared" ca="1" si="1"/>
        <v/>
      </c>
      <c r="M32" s="281">
        <f t="shared" ca="1" si="2"/>
        <v>0</v>
      </c>
      <c r="N32" s="281">
        <f t="shared" ca="1" si="6"/>
        <v>0</v>
      </c>
      <c r="O32" s="281" t="str">
        <f t="shared" ca="1" si="3"/>
        <v/>
      </c>
      <c r="P32" s="281">
        <f t="shared" ca="1" si="4"/>
        <v>0</v>
      </c>
      <c r="Q32" s="288">
        <f t="shared" ca="1" si="5"/>
        <v>0</v>
      </c>
    </row>
    <row r="33" spans="3:17" ht="22.5">
      <c r="C33" s="284" t="str">
        <f ca="1">IF(ROW()-2&gt;[1]Start.listina!$O$7,"",INDIRECT(ADDRESS(3+(ROW()-3)*2,$D$2,1,1,"Centrum")))</f>
        <v/>
      </c>
      <c r="D33" s="284" t="str">
        <f ca="1">IF(ROW()-2&gt;[1]Start.listina!$O$7,"",INDIRECT(ADDRESS(4+(ROW()-3)*2,$D$2,1,1,"Centrum")))</f>
        <v/>
      </c>
      <c r="E33" s="282" t="str">
        <f ca="1">IF(TYPE(VLOOKUP(C33,[1]Centrum!$A$3:$C$130,3,0))&gt;3," - ",VLOOKUP(C33,[1]Centrum!$A$3:$C$130,3,0))</f>
        <v xml:space="preserve"> - </v>
      </c>
      <c r="F33" s="282" t="str">
        <f ca="1">IF(TYPE(VLOOKUP(D33,[1]Centrum!$A$3:$C$130,3,0))&gt;3," - ",VLOOKUP(D33,[1]Centrum!$A$3:$C$130,3,0))</f>
        <v xml:space="preserve"> - </v>
      </c>
      <c r="G33" s="448" t="str">
        <f>IF(ROW()-2&gt;[1]Start.listina!$O$7,"",ROW()-2)</f>
        <v/>
      </c>
      <c r="H33" s="278"/>
      <c r="I33" s="280"/>
      <c r="K33" s="281" t="str">
        <f t="shared" ca="1" si="0"/>
        <v/>
      </c>
      <c r="L33" s="281" t="str">
        <f t="shared" ca="1" si="1"/>
        <v/>
      </c>
      <c r="M33" s="281">
        <f t="shared" ca="1" si="2"/>
        <v>0</v>
      </c>
      <c r="N33" s="281">
        <f t="shared" ca="1" si="6"/>
        <v>0</v>
      </c>
      <c r="O33" s="281" t="str">
        <f t="shared" ca="1" si="3"/>
        <v/>
      </c>
      <c r="P33" s="281">
        <f t="shared" ca="1" si="4"/>
        <v>0</v>
      </c>
      <c r="Q33" s="288">
        <f t="shared" ca="1" si="5"/>
        <v>0</v>
      </c>
    </row>
    <row r="34" spans="3:17" ht="22.5">
      <c r="C34" s="284" t="str">
        <f ca="1">IF(ROW()-2&gt;[1]Start.listina!$O$7,"",INDIRECT(ADDRESS(3+(ROW()-3)*2,$D$2,1,1,"Centrum")))</f>
        <v/>
      </c>
      <c r="D34" s="284" t="str">
        <f ca="1">IF(ROW()-2&gt;[1]Start.listina!$O$7,"",INDIRECT(ADDRESS(4+(ROW()-3)*2,$D$2,1,1,"Centrum")))</f>
        <v/>
      </c>
      <c r="E34" s="282" t="str">
        <f ca="1">IF(TYPE(VLOOKUP(C34,[1]Centrum!$A$3:$C$130,3,0))&gt;3," - ",VLOOKUP(C34,[1]Centrum!$A$3:$C$130,3,0))</f>
        <v xml:space="preserve"> - </v>
      </c>
      <c r="F34" s="282" t="str">
        <f ca="1">IF(TYPE(VLOOKUP(D34,[1]Centrum!$A$3:$C$130,3,0))&gt;3," - ",VLOOKUP(D34,[1]Centrum!$A$3:$C$130,3,0))</f>
        <v xml:space="preserve"> - </v>
      </c>
      <c r="G34" s="448" t="str">
        <f>IF(ROW()-2&gt;[1]Start.listina!$O$7,"",ROW()-2)</f>
        <v/>
      </c>
      <c r="H34" s="278"/>
      <c r="I34" s="280"/>
      <c r="K34" s="281" t="str">
        <f t="shared" ca="1" si="0"/>
        <v/>
      </c>
      <c r="L34" s="281" t="str">
        <f t="shared" ca="1" si="1"/>
        <v/>
      </c>
      <c r="M34" s="281">
        <f t="shared" ca="1" si="2"/>
        <v>0</v>
      </c>
      <c r="N34" s="281">
        <f t="shared" ca="1" si="6"/>
        <v>0</v>
      </c>
      <c r="O34" s="281" t="str">
        <f t="shared" ca="1" si="3"/>
        <v/>
      </c>
      <c r="P34" s="281">
        <f t="shared" ca="1" si="4"/>
        <v>0</v>
      </c>
      <c r="Q34" s="288">
        <f t="shared" ca="1" si="5"/>
        <v>0</v>
      </c>
    </row>
    <row r="35" spans="3:17" ht="22.5">
      <c r="C35" s="284" t="str">
        <f ca="1">IF(ROW()-2&gt;[1]Start.listina!$O$7,"",INDIRECT(ADDRESS(3+(ROW()-3)*2,$D$2,1,1,"Centrum")))</f>
        <v/>
      </c>
      <c r="D35" s="284" t="str">
        <f ca="1">IF(ROW()-2&gt;[1]Start.listina!$O$7,"",INDIRECT(ADDRESS(4+(ROW()-3)*2,$D$2,1,1,"Centrum")))</f>
        <v/>
      </c>
      <c r="E35" s="282" t="str">
        <f ca="1">IF(TYPE(VLOOKUP(C35,[1]Centrum!$A$3:$C$130,3,0))&gt;3," - ",VLOOKUP(C35,[1]Centrum!$A$3:$C$130,3,0))</f>
        <v xml:space="preserve"> - </v>
      </c>
      <c r="F35" s="282" t="str">
        <f ca="1">IF(TYPE(VLOOKUP(D35,[1]Centrum!$A$3:$C$130,3,0))&gt;3," - ",VLOOKUP(D35,[1]Centrum!$A$3:$C$130,3,0))</f>
        <v xml:space="preserve"> - </v>
      </c>
      <c r="G35" s="448" t="str">
        <f>IF(ROW()-2&gt;[1]Start.listina!$O$7,"",ROW()-2)</f>
        <v/>
      </c>
      <c r="H35" s="278"/>
      <c r="I35" s="280"/>
      <c r="K35" s="281" t="str">
        <f t="shared" ca="1" si="0"/>
        <v/>
      </c>
      <c r="L35" s="281" t="str">
        <f t="shared" ca="1" si="1"/>
        <v/>
      </c>
      <c r="M35" s="281">
        <f t="shared" ca="1" si="2"/>
        <v>0</v>
      </c>
      <c r="N35" s="281">
        <f t="shared" ca="1" si="6"/>
        <v>0</v>
      </c>
      <c r="O35" s="281" t="str">
        <f t="shared" ca="1" si="3"/>
        <v/>
      </c>
      <c r="P35" s="281">
        <f t="shared" ca="1" si="4"/>
        <v>0</v>
      </c>
      <c r="Q35" s="288">
        <f t="shared" ca="1" si="5"/>
        <v>0</v>
      </c>
    </row>
    <row r="36" spans="3:17" ht="22.5">
      <c r="C36" s="284" t="str">
        <f ca="1">IF(ROW()-2&gt;[1]Start.listina!$O$7,"",INDIRECT(ADDRESS(3+(ROW()-3)*2,$D$2,1,1,"Centrum")))</f>
        <v/>
      </c>
      <c r="D36" s="284" t="str">
        <f ca="1">IF(ROW()-2&gt;[1]Start.listina!$O$7,"",INDIRECT(ADDRESS(4+(ROW()-3)*2,$D$2,1,1,"Centrum")))</f>
        <v/>
      </c>
      <c r="E36" s="282" t="str">
        <f ca="1">IF(TYPE(VLOOKUP(C36,[1]Centrum!$A$3:$C$130,3,0))&gt;3," - ",VLOOKUP(C36,[1]Centrum!$A$3:$C$130,3,0))</f>
        <v xml:space="preserve"> - </v>
      </c>
      <c r="F36" s="282" t="str">
        <f ca="1">IF(TYPE(VLOOKUP(D36,[1]Centrum!$A$3:$C$130,3,0))&gt;3," - ",VLOOKUP(D36,[1]Centrum!$A$3:$C$130,3,0))</f>
        <v xml:space="preserve"> - </v>
      </c>
      <c r="G36" s="448" t="str">
        <f>IF(ROW()-2&gt;[1]Start.listina!$O$7,"",ROW()-2)</f>
        <v/>
      </c>
      <c r="H36" s="278"/>
      <c r="I36" s="280"/>
      <c r="K36" s="281" t="str">
        <f t="shared" ca="1" si="0"/>
        <v/>
      </c>
      <c r="L36" s="281" t="str">
        <f t="shared" ca="1" si="1"/>
        <v/>
      </c>
      <c r="M36" s="281">
        <f t="shared" ca="1" si="2"/>
        <v>0</v>
      </c>
      <c r="N36" s="281">
        <f t="shared" ca="1" si="6"/>
        <v>0</v>
      </c>
      <c r="O36" s="281" t="str">
        <f t="shared" ca="1" si="3"/>
        <v/>
      </c>
      <c r="P36" s="281">
        <f t="shared" ca="1" si="4"/>
        <v>0</v>
      </c>
      <c r="Q36" s="288">
        <f t="shared" ca="1" si="5"/>
        <v>0</v>
      </c>
    </row>
    <row r="37" spans="3:17" ht="22.5">
      <c r="C37" s="284" t="str">
        <f ca="1">IF(ROW()-2&gt;[1]Start.listina!$O$7,"",INDIRECT(ADDRESS(3+(ROW()-3)*2,$D$2,1,1,"Centrum")))</f>
        <v/>
      </c>
      <c r="D37" s="284" t="str">
        <f ca="1">IF(ROW()-2&gt;[1]Start.listina!$O$7,"",INDIRECT(ADDRESS(4+(ROW()-3)*2,$D$2,1,1,"Centrum")))</f>
        <v/>
      </c>
      <c r="E37" s="282" t="str">
        <f ca="1">IF(TYPE(VLOOKUP(C37,[1]Centrum!$A$3:$C$130,3,0))&gt;3," - ",VLOOKUP(C37,[1]Centrum!$A$3:$C$130,3,0))</f>
        <v xml:space="preserve"> - </v>
      </c>
      <c r="F37" s="282" t="str">
        <f ca="1">IF(TYPE(VLOOKUP(D37,[1]Centrum!$A$3:$C$130,3,0))&gt;3," - ",VLOOKUP(D37,[1]Centrum!$A$3:$C$130,3,0))</f>
        <v xml:space="preserve"> - </v>
      </c>
      <c r="G37" s="448" t="str">
        <f>IF(ROW()-2&gt;[1]Start.listina!$O$7,"",ROW()-2)</f>
        <v/>
      </c>
      <c r="H37" s="278"/>
      <c r="I37" s="280"/>
      <c r="K37" s="281" t="str">
        <f t="shared" ca="1" si="0"/>
        <v/>
      </c>
      <c r="L37" s="281" t="str">
        <f t="shared" ca="1" si="1"/>
        <v/>
      </c>
      <c r="M37" s="281">
        <f t="shared" ca="1" si="2"/>
        <v>0</v>
      </c>
      <c r="N37" s="281">
        <f t="shared" ca="1" si="6"/>
        <v>0</v>
      </c>
      <c r="O37" s="281" t="str">
        <f t="shared" ca="1" si="3"/>
        <v/>
      </c>
      <c r="P37" s="281">
        <f t="shared" ca="1" si="4"/>
        <v>0</v>
      </c>
      <c r="Q37" s="288">
        <f t="shared" ca="1" si="5"/>
        <v>0</v>
      </c>
    </row>
    <row r="38" spans="3:17" ht="22.5">
      <c r="C38" s="284" t="str">
        <f ca="1">IF(ROW()-2&gt;[1]Start.listina!$O$7,"",INDIRECT(ADDRESS(3+(ROW()-3)*2,$D$2,1,1,"Centrum")))</f>
        <v/>
      </c>
      <c r="D38" s="284" t="str">
        <f ca="1">IF(ROW()-2&gt;[1]Start.listina!$O$7,"",INDIRECT(ADDRESS(4+(ROW()-3)*2,$D$2,1,1,"Centrum")))</f>
        <v/>
      </c>
      <c r="E38" s="282" t="str">
        <f ca="1">IF(TYPE(VLOOKUP(C38,[1]Centrum!$A$3:$C$130,3,0))&gt;3," - ",VLOOKUP(C38,[1]Centrum!$A$3:$C$130,3,0))</f>
        <v xml:space="preserve"> - </v>
      </c>
      <c r="F38" s="282" t="str">
        <f ca="1">IF(TYPE(VLOOKUP(D38,[1]Centrum!$A$3:$C$130,3,0))&gt;3," - ",VLOOKUP(D38,[1]Centrum!$A$3:$C$130,3,0))</f>
        <v xml:space="preserve"> - </v>
      </c>
      <c r="G38" s="448" t="str">
        <f>IF(ROW()-2&gt;[1]Start.listina!$O$7,"",ROW()-2)</f>
        <v/>
      </c>
      <c r="H38" s="278"/>
      <c r="I38" s="280"/>
      <c r="K38" s="281" t="str">
        <f t="shared" ca="1" si="0"/>
        <v/>
      </c>
      <c r="L38" s="281" t="str">
        <f t="shared" ca="1" si="1"/>
        <v/>
      </c>
      <c r="M38" s="281">
        <f t="shared" ca="1" si="2"/>
        <v>0</v>
      </c>
      <c r="N38" s="281">
        <f t="shared" ca="1" si="6"/>
        <v>0</v>
      </c>
      <c r="O38" s="281" t="str">
        <f t="shared" ca="1" si="3"/>
        <v/>
      </c>
      <c r="P38" s="281">
        <f t="shared" ca="1" si="4"/>
        <v>0</v>
      </c>
      <c r="Q38" s="288">
        <f t="shared" ca="1" si="5"/>
        <v>0</v>
      </c>
    </row>
    <row r="39" spans="3:17" ht="22.5">
      <c r="C39" s="284" t="str">
        <f ca="1">IF(ROW()-2&gt;[1]Start.listina!$O$7,"",INDIRECT(ADDRESS(3+(ROW()-3)*2,$D$2,1,1,"Centrum")))</f>
        <v/>
      </c>
      <c r="D39" s="284" t="str">
        <f ca="1">IF(ROW()-2&gt;[1]Start.listina!$O$7,"",INDIRECT(ADDRESS(4+(ROW()-3)*2,$D$2,1,1,"Centrum")))</f>
        <v/>
      </c>
      <c r="E39" s="282" t="str">
        <f ca="1">IF(TYPE(VLOOKUP(C39,[1]Centrum!$A$3:$C$130,3,0))&gt;3," - ",VLOOKUP(C39,[1]Centrum!$A$3:$C$130,3,0))</f>
        <v xml:space="preserve"> - </v>
      </c>
      <c r="F39" s="282" t="str">
        <f ca="1">IF(TYPE(VLOOKUP(D39,[1]Centrum!$A$3:$C$130,3,0))&gt;3," - ",VLOOKUP(D39,[1]Centrum!$A$3:$C$130,3,0))</f>
        <v xml:space="preserve"> - </v>
      </c>
      <c r="G39" s="448" t="str">
        <f>IF(ROW()-2&gt;[1]Start.listina!$O$7,"",ROW()-2)</f>
        <v/>
      </c>
      <c r="H39" s="278"/>
      <c r="I39" s="280"/>
      <c r="K39" s="281" t="str">
        <f t="shared" ca="1" si="0"/>
        <v/>
      </c>
      <c r="L39" s="281" t="str">
        <f t="shared" ca="1" si="1"/>
        <v/>
      </c>
      <c r="M39" s="281">
        <f t="shared" ca="1" si="2"/>
        <v>0</v>
      </c>
      <c r="N39" s="281">
        <f t="shared" ca="1" si="6"/>
        <v>0</v>
      </c>
      <c r="O39" s="281" t="str">
        <f t="shared" ca="1" si="3"/>
        <v/>
      </c>
      <c r="P39" s="281">
        <f t="shared" ca="1" si="4"/>
        <v>0</v>
      </c>
      <c r="Q39" s="288">
        <f t="shared" ca="1" si="5"/>
        <v>0</v>
      </c>
    </row>
    <row r="40" spans="3:17" ht="22.5">
      <c r="C40" s="284" t="str">
        <f ca="1">IF(ROW()-2&gt;[1]Start.listina!$O$7,"",INDIRECT(ADDRESS(3+(ROW()-3)*2,$D$2,1,1,"Centrum")))</f>
        <v/>
      </c>
      <c r="D40" s="284" t="str">
        <f ca="1">IF(ROW()-2&gt;[1]Start.listina!$O$7,"",INDIRECT(ADDRESS(4+(ROW()-3)*2,$D$2,1,1,"Centrum")))</f>
        <v/>
      </c>
      <c r="E40" s="282" t="str">
        <f ca="1">IF(TYPE(VLOOKUP(C40,[1]Centrum!$A$3:$C$130,3,0))&gt;3," - ",VLOOKUP(C40,[1]Centrum!$A$3:$C$130,3,0))</f>
        <v xml:space="preserve"> - </v>
      </c>
      <c r="F40" s="282" t="str">
        <f ca="1">IF(TYPE(VLOOKUP(D40,[1]Centrum!$A$3:$C$130,3,0))&gt;3," - ",VLOOKUP(D40,[1]Centrum!$A$3:$C$130,3,0))</f>
        <v xml:space="preserve"> - </v>
      </c>
      <c r="G40" s="448" t="str">
        <f>IF(ROW()-2&gt;[1]Start.listina!$O$7,"",ROW()-2)</f>
        <v/>
      </c>
      <c r="H40" s="278"/>
      <c r="I40" s="280"/>
      <c r="K40" s="281" t="str">
        <f t="shared" ca="1" si="0"/>
        <v/>
      </c>
      <c r="L40" s="281" t="str">
        <f t="shared" ca="1" si="1"/>
        <v/>
      </c>
      <c r="M40" s="281">
        <f t="shared" ca="1" si="2"/>
        <v>0</v>
      </c>
      <c r="N40" s="281">
        <f t="shared" ca="1" si="6"/>
        <v>0</v>
      </c>
      <c r="O40" s="281" t="str">
        <f t="shared" ca="1" si="3"/>
        <v/>
      </c>
      <c r="P40" s="281">
        <f t="shared" ca="1" si="4"/>
        <v>0</v>
      </c>
      <c r="Q40" s="288">
        <f t="shared" ca="1" si="5"/>
        <v>0</v>
      </c>
    </row>
    <row r="41" spans="3:17" ht="22.5">
      <c r="C41" s="284" t="str">
        <f ca="1">IF(ROW()-2&gt;[1]Start.listina!$O$7,"",INDIRECT(ADDRESS(3+(ROW()-3)*2,$D$2,1,1,"Centrum")))</f>
        <v/>
      </c>
      <c r="D41" s="284" t="str">
        <f ca="1">IF(ROW()-2&gt;[1]Start.listina!$O$7,"",INDIRECT(ADDRESS(4+(ROW()-3)*2,$D$2,1,1,"Centrum")))</f>
        <v/>
      </c>
      <c r="E41" s="282" t="str">
        <f ca="1">IF(TYPE(VLOOKUP(C41,[1]Centrum!$A$3:$C$130,3,0))&gt;3," - ",VLOOKUP(C41,[1]Centrum!$A$3:$C$130,3,0))</f>
        <v xml:space="preserve"> - </v>
      </c>
      <c r="F41" s="282" t="str">
        <f ca="1">IF(TYPE(VLOOKUP(D41,[1]Centrum!$A$3:$C$130,3,0))&gt;3," - ",VLOOKUP(D41,[1]Centrum!$A$3:$C$130,3,0))</f>
        <v xml:space="preserve"> - </v>
      </c>
      <c r="G41" s="448" t="str">
        <f>IF(ROW()-2&gt;[1]Start.listina!$O$7,"",ROW()-2)</f>
        <v/>
      </c>
      <c r="H41" s="278"/>
      <c r="I41" s="280"/>
      <c r="K41" s="281" t="str">
        <f t="shared" ca="1" si="0"/>
        <v/>
      </c>
      <c r="L41" s="281" t="str">
        <f t="shared" ca="1" si="1"/>
        <v/>
      </c>
      <c r="M41" s="281">
        <f t="shared" ca="1" si="2"/>
        <v>0</v>
      </c>
      <c r="N41" s="281">
        <f t="shared" ca="1" si="6"/>
        <v>0</v>
      </c>
      <c r="O41" s="281" t="str">
        <f t="shared" ca="1" si="3"/>
        <v/>
      </c>
      <c r="P41" s="281">
        <f t="shared" ca="1" si="4"/>
        <v>0</v>
      </c>
      <c r="Q41" s="288">
        <f t="shared" ca="1" si="5"/>
        <v>0</v>
      </c>
    </row>
    <row r="42" spans="3:17" ht="22.5">
      <c r="C42" s="284" t="str">
        <f ca="1">IF(ROW()-2&gt;[1]Start.listina!$O$7,"",INDIRECT(ADDRESS(3+(ROW()-3)*2,$D$2,1,1,"Centrum")))</f>
        <v/>
      </c>
      <c r="D42" s="284" t="str">
        <f ca="1">IF(ROW()-2&gt;[1]Start.listina!$O$7,"",INDIRECT(ADDRESS(4+(ROW()-3)*2,$D$2,1,1,"Centrum")))</f>
        <v/>
      </c>
      <c r="E42" s="282" t="str">
        <f ca="1">IF(TYPE(VLOOKUP(C42,[1]Centrum!$A$3:$C$130,3,0))&gt;3," - ",VLOOKUP(C42,[1]Centrum!$A$3:$C$130,3,0))</f>
        <v xml:space="preserve"> - </v>
      </c>
      <c r="F42" s="282" t="str">
        <f ca="1">IF(TYPE(VLOOKUP(D42,[1]Centrum!$A$3:$C$130,3,0))&gt;3," - ",VLOOKUP(D42,[1]Centrum!$A$3:$C$130,3,0))</f>
        <v xml:space="preserve"> - </v>
      </c>
      <c r="G42" s="448" t="str">
        <f>IF(ROW()-2&gt;[1]Start.listina!$O$7,"",ROW()-2)</f>
        <v/>
      </c>
      <c r="H42" s="278"/>
      <c r="I42" s="280"/>
      <c r="K42" s="281" t="str">
        <f t="shared" ca="1" si="0"/>
        <v/>
      </c>
      <c r="L42" s="281" t="str">
        <f t="shared" ca="1" si="1"/>
        <v/>
      </c>
      <c r="M42" s="281">
        <f t="shared" ca="1" si="2"/>
        <v>0</v>
      </c>
      <c r="N42" s="281">
        <f t="shared" ca="1" si="6"/>
        <v>0</v>
      </c>
      <c r="O42" s="281" t="str">
        <f t="shared" ca="1" si="3"/>
        <v/>
      </c>
      <c r="P42" s="281">
        <f t="shared" ca="1" si="4"/>
        <v>0</v>
      </c>
      <c r="Q42" s="288">
        <f t="shared" ca="1" si="5"/>
        <v>0</v>
      </c>
    </row>
    <row r="43" spans="3:17" ht="22.5">
      <c r="C43" s="284" t="str">
        <f ca="1">IF(ROW()-2&gt;[1]Start.listina!$O$7,"",INDIRECT(ADDRESS(3+(ROW()-3)*2,$D$2,1,1,"Centrum")))</f>
        <v/>
      </c>
      <c r="D43" s="284" t="str">
        <f ca="1">IF(ROW()-2&gt;[1]Start.listina!$O$7,"",INDIRECT(ADDRESS(4+(ROW()-3)*2,$D$2,1,1,"Centrum")))</f>
        <v/>
      </c>
      <c r="E43" s="282" t="str">
        <f ca="1">IF(TYPE(VLOOKUP(C43,[1]Centrum!$A$3:$C$130,3,0))&gt;3," - ",VLOOKUP(C43,[1]Centrum!$A$3:$C$130,3,0))</f>
        <v xml:space="preserve"> - </v>
      </c>
      <c r="F43" s="282" t="str">
        <f ca="1">IF(TYPE(VLOOKUP(D43,[1]Centrum!$A$3:$C$130,3,0))&gt;3," - ",VLOOKUP(D43,[1]Centrum!$A$3:$C$130,3,0))</f>
        <v xml:space="preserve"> - </v>
      </c>
      <c r="G43" s="448" t="str">
        <f>IF(ROW()-2&gt;[1]Start.listina!$O$7,"",ROW()-2)</f>
        <v/>
      </c>
      <c r="H43" s="278"/>
      <c r="I43" s="280"/>
      <c r="K43" s="281" t="str">
        <f t="shared" ca="1" si="0"/>
        <v/>
      </c>
      <c r="L43" s="281" t="str">
        <f t="shared" ca="1" si="1"/>
        <v/>
      </c>
      <c r="M43" s="281">
        <f t="shared" ca="1" si="2"/>
        <v>0</v>
      </c>
      <c r="N43" s="281">
        <f t="shared" ca="1" si="6"/>
        <v>0</v>
      </c>
      <c r="O43" s="281" t="str">
        <f t="shared" ca="1" si="3"/>
        <v/>
      </c>
      <c r="P43" s="281">
        <f t="shared" ca="1" si="4"/>
        <v>0</v>
      </c>
      <c r="Q43" s="288">
        <f t="shared" ca="1" si="5"/>
        <v>0</v>
      </c>
    </row>
    <row r="44" spans="3:17" ht="22.5">
      <c r="C44" s="284" t="str">
        <f ca="1">IF(ROW()-2&gt;[1]Start.listina!$O$7,"",INDIRECT(ADDRESS(3+(ROW()-3)*2,$D$2,1,1,"Centrum")))</f>
        <v/>
      </c>
      <c r="D44" s="284" t="str">
        <f ca="1">IF(ROW()-2&gt;[1]Start.listina!$O$7,"",INDIRECT(ADDRESS(4+(ROW()-3)*2,$D$2,1,1,"Centrum")))</f>
        <v/>
      </c>
      <c r="E44" s="282" t="str">
        <f ca="1">IF(TYPE(VLOOKUP(C44,[1]Centrum!$A$3:$C$130,3,0))&gt;3," - ",VLOOKUP(C44,[1]Centrum!$A$3:$C$130,3,0))</f>
        <v xml:space="preserve"> - </v>
      </c>
      <c r="F44" s="282" t="str">
        <f ca="1">IF(TYPE(VLOOKUP(D44,[1]Centrum!$A$3:$C$130,3,0))&gt;3," - ",VLOOKUP(D44,[1]Centrum!$A$3:$C$130,3,0))</f>
        <v xml:space="preserve"> - </v>
      </c>
      <c r="G44" s="448" t="str">
        <f>IF(ROW()-2&gt;[1]Start.listina!$O$7,"",ROW()-2)</f>
        <v/>
      </c>
      <c r="H44" s="278"/>
      <c r="I44" s="280"/>
      <c r="K44" s="281" t="str">
        <f t="shared" ca="1" si="0"/>
        <v/>
      </c>
      <c r="L44" s="281" t="str">
        <f t="shared" ca="1" si="1"/>
        <v/>
      </c>
      <c r="M44" s="281">
        <f t="shared" ca="1" si="2"/>
        <v>0</v>
      </c>
      <c r="N44" s="281">
        <f t="shared" ca="1" si="6"/>
        <v>0</v>
      </c>
      <c r="O44" s="281" t="str">
        <f t="shared" ca="1" si="3"/>
        <v/>
      </c>
      <c r="P44" s="281">
        <f t="shared" ca="1" si="4"/>
        <v>0</v>
      </c>
      <c r="Q44" s="288">
        <f t="shared" ca="1" si="5"/>
        <v>0</v>
      </c>
    </row>
    <row r="45" spans="3:17" ht="22.5">
      <c r="C45" s="284" t="str">
        <f ca="1">IF(ROW()-2&gt;[1]Start.listina!$O$7,"",INDIRECT(ADDRESS(3+(ROW()-3)*2,$D$2,1,1,"Centrum")))</f>
        <v/>
      </c>
      <c r="D45" s="284" t="str">
        <f ca="1">IF(ROW()-2&gt;[1]Start.listina!$O$7,"",INDIRECT(ADDRESS(4+(ROW()-3)*2,$D$2,1,1,"Centrum")))</f>
        <v/>
      </c>
      <c r="E45" s="282" t="str">
        <f ca="1">IF(TYPE(VLOOKUP(C45,[1]Centrum!$A$3:$C$130,3,0))&gt;3," - ",VLOOKUP(C45,[1]Centrum!$A$3:$C$130,3,0))</f>
        <v xml:space="preserve"> - </v>
      </c>
      <c r="F45" s="282" t="str">
        <f ca="1">IF(TYPE(VLOOKUP(D45,[1]Centrum!$A$3:$C$130,3,0))&gt;3," - ",VLOOKUP(D45,[1]Centrum!$A$3:$C$130,3,0))</f>
        <v xml:space="preserve"> - </v>
      </c>
      <c r="G45" s="448" t="str">
        <f>IF(ROW()-2&gt;[1]Start.listina!$O$7,"",ROW()-2)</f>
        <v/>
      </c>
      <c r="H45" s="278"/>
      <c r="I45" s="280"/>
      <c r="K45" s="281" t="str">
        <f t="shared" ca="1" si="0"/>
        <v/>
      </c>
      <c r="L45" s="281" t="str">
        <f t="shared" ca="1" si="1"/>
        <v/>
      </c>
      <c r="M45" s="281">
        <f t="shared" ca="1" si="2"/>
        <v>0</v>
      </c>
      <c r="N45" s="281">
        <f t="shared" ca="1" si="6"/>
        <v>0</v>
      </c>
      <c r="O45" s="281" t="str">
        <f t="shared" ca="1" si="3"/>
        <v/>
      </c>
      <c r="P45" s="281">
        <f t="shared" ca="1" si="4"/>
        <v>0</v>
      </c>
      <c r="Q45" s="288">
        <f t="shared" ca="1" si="5"/>
        <v>0</v>
      </c>
    </row>
    <row r="46" spans="3:17" ht="22.5">
      <c r="C46" s="284" t="str">
        <f ca="1">IF(ROW()-2&gt;[1]Start.listina!$O$7,"",INDIRECT(ADDRESS(3+(ROW()-3)*2,$D$2,1,1,"Centrum")))</f>
        <v/>
      </c>
      <c r="D46" s="284" t="str">
        <f ca="1">IF(ROW()-2&gt;[1]Start.listina!$O$7,"",INDIRECT(ADDRESS(4+(ROW()-3)*2,$D$2,1,1,"Centrum")))</f>
        <v/>
      </c>
      <c r="E46" s="282" t="str">
        <f ca="1">IF(TYPE(VLOOKUP(C46,[1]Centrum!$A$3:$C$130,3,0))&gt;3," - ",VLOOKUP(C46,[1]Centrum!$A$3:$C$130,3,0))</f>
        <v xml:space="preserve"> - </v>
      </c>
      <c r="F46" s="282" t="str">
        <f ca="1">IF(TYPE(VLOOKUP(D46,[1]Centrum!$A$3:$C$130,3,0))&gt;3," - ",VLOOKUP(D46,[1]Centrum!$A$3:$C$130,3,0))</f>
        <v xml:space="preserve"> - </v>
      </c>
      <c r="G46" s="448" t="str">
        <f>IF(ROW()-2&gt;[1]Start.listina!$O$7,"",ROW()-2)</f>
        <v/>
      </c>
      <c r="H46" s="278"/>
      <c r="I46" s="280"/>
      <c r="K46" s="281" t="str">
        <f t="shared" ca="1" si="0"/>
        <v/>
      </c>
      <c r="L46" s="281" t="str">
        <f t="shared" ca="1" si="1"/>
        <v/>
      </c>
      <c r="M46" s="281">
        <f t="shared" ca="1" si="2"/>
        <v>0</v>
      </c>
      <c r="N46" s="281">
        <f t="shared" ca="1" si="6"/>
        <v>0</v>
      </c>
      <c r="O46" s="281" t="str">
        <f t="shared" ca="1" si="3"/>
        <v/>
      </c>
      <c r="P46" s="281">
        <f t="shared" ca="1" si="4"/>
        <v>0</v>
      </c>
      <c r="Q46" s="288">
        <f t="shared" ca="1" si="5"/>
        <v>0</v>
      </c>
    </row>
    <row r="47" spans="3:17" ht="22.5">
      <c r="C47" s="284" t="str">
        <f ca="1">IF(ROW()-2&gt;[1]Start.listina!$O$7,"",INDIRECT(ADDRESS(3+(ROW()-3)*2,$D$2,1,1,"Centrum")))</f>
        <v/>
      </c>
      <c r="D47" s="284" t="str">
        <f ca="1">IF(ROW()-2&gt;[1]Start.listina!$O$7,"",INDIRECT(ADDRESS(4+(ROW()-3)*2,$D$2,1,1,"Centrum")))</f>
        <v/>
      </c>
      <c r="E47" s="282" t="str">
        <f ca="1">IF(TYPE(VLOOKUP(C47,[1]Centrum!$A$3:$C$130,3,0))&gt;3," - ",VLOOKUP(C47,[1]Centrum!$A$3:$C$130,3,0))</f>
        <v xml:space="preserve"> - </v>
      </c>
      <c r="F47" s="282" t="str">
        <f ca="1">IF(TYPE(VLOOKUP(D47,[1]Centrum!$A$3:$C$130,3,0))&gt;3," - ",VLOOKUP(D47,[1]Centrum!$A$3:$C$130,3,0))</f>
        <v xml:space="preserve"> - </v>
      </c>
      <c r="G47" s="448" t="str">
        <f>IF(ROW()-2&gt;[1]Start.listina!$O$7,"",ROW()-2)</f>
        <v/>
      </c>
      <c r="H47" s="278"/>
      <c r="I47" s="280"/>
      <c r="K47" s="281" t="str">
        <f t="shared" ca="1" si="0"/>
        <v/>
      </c>
      <c r="L47" s="281" t="str">
        <f t="shared" ca="1" si="1"/>
        <v/>
      </c>
      <c r="M47" s="281">
        <f t="shared" ca="1" si="2"/>
        <v>0</v>
      </c>
      <c r="N47" s="281">
        <f t="shared" ca="1" si="6"/>
        <v>0</v>
      </c>
      <c r="O47" s="281" t="str">
        <f t="shared" ca="1" si="3"/>
        <v/>
      </c>
      <c r="P47" s="281">
        <f t="shared" ca="1" si="4"/>
        <v>0</v>
      </c>
      <c r="Q47" s="288">
        <f t="shared" ca="1" si="5"/>
        <v>0</v>
      </c>
    </row>
    <row r="48" spans="3:17" ht="22.5">
      <c r="C48" s="284" t="str">
        <f ca="1">IF(ROW()-2&gt;[1]Start.listina!$O$7,"",INDIRECT(ADDRESS(3+(ROW()-3)*2,$D$2,1,1,"Centrum")))</f>
        <v/>
      </c>
      <c r="D48" s="284" t="str">
        <f ca="1">IF(ROW()-2&gt;[1]Start.listina!$O$7,"",INDIRECT(ADDRESS(4+(ROW()-3)*2,$D$2,1,1,"Centrum")))</f>
        <v/>
      </c>
      <c r="E48" s="282" t="str">
        <f ca="1">IF(TYPE(VLOOKUP(C48,[1]Centrum!$A$3:$C$130,3,0))&gt;3," - ",VLOOKUP(C48,[1]Centrum!$A$3:$C$130,3,0))</f>
        <v xml:space="preserve"> - </v>
      </c>
      <c r="F48" s="282" t="str">
        <f ca="1">IF(TYPE(VLOOKUP(D48,[1]Centrum!$A$3:$C$130,3,0))&gt;3," - ",VLOOKUP(D48,[1]Centrum!$A$3:$C$130,3,0))</f>
        <v xml:space="preserve"> - </v>
      </c>
      <c r="G48" s="448" t="str">
        <f>IF(ROW()-2&gt;[1]Start.listina!$O$7,"",ROW()-2)</f>
        <v/>
      </c>
      <c r="H48" s="278"/>
      <c r="I48" s="280"/>
      <c r="K48" s="281" t="str">
        <f t="shared" ca="1" si="0"/>
        <v/>
      </c>
      <c r="L48" s="281" t="str">
        <f t="shared" ca="1" si="1"/>
        <v/>
      </c>
      <c r="M48" s="281">
        <f t="shared" ca="1" si="2"/>
        <v>0</v>
      </c>
      <c r="N48" s="281">
        <f t="shared" ca="1" si="6"/>
        <v>0</v>
      </c>
      <c r="O48" s="281" t="str">
        <f t="shared" ca="1" si="3"/>
        <v/>
      </c>
      <c r="P48" s="281">
        <f t="shared" ca="1" si="4"/>
        <v>0</v>
      </c>
      <c r="Q48" s="288">
        <f t="shared" ca="1" si="5"/>
        <v>0</v>
      </c>
    </row>
    <row r="49" spans="3:17" ht="22.5">
      <c r="C49" s="284" t="str">
        <f ca="1">IF(ROW()-2&gt;[1]Start.listina!$O$7,"",INDIRECT(ADDRESS(3+(ROW()-3)*2,$D$2,1,1,"Centrum")))</f>
        <v/>
      </c>
      <c r="D49" s="284" t="str">
        <f ca="1">IF(ROW()-2&gt;[1]Start.listina!$O$7,"",INDIRECT(ADDRESS(4+(ROW()-3)*2,$D$2,1,1,"Centrum")))</f>
        <v/>
      </c>
      <c r="E49" s="282" t="str">
        <f ca="1">IF(TYPE(VLOOKUP(C49,[1]Centrum!$A$3:$C$130,3,0))&gt;3," - ",VLOOKUP(C49,[1]Centrum!$A$3:$C$130,3,0))</f>
        <v xml:space="preserve"> - </v>
      </c>
      <c r="F49" s="282" t="str">
        <f ca="1">IF(TYPE(VLOOKUP(D49,[1]Centrum!$A$3:$C$130,3,0))&gt;3," - ",VLOOKUP(D49,[1]Centrum!$A$3:$C$130,3,0))</f>
        <v xml:space="preserve"> - </v>
      </c>
      <c r="G49" s="448" t="str">
        <f>IF(ROW()-2&gt;[1]Start.listina!$O$7,"",ROW()-2)</f>
        <v/>
      </c>
      <c r="H49" s="278"/>
      <c r="I49" s="280"/>
      <c r="K49" s="281" t="str">
        <f t="shared" ca="1" si="0"/>
        <v/>
      </c>
      <c r="L49" s="281" t="str">
        <f t="shared" ca="1" si="1"/>
        <v/>
      </c>
      <c r="M49" s="281">
        <f t="shared" ca="1" si="2"/>
        <v>0</v>
      </c>
      <c r="N49" s="281">
        <f t="shared" ca="1" si="6"/>
        <v>0</v>
      </c>
      <c r="O49" s="281" t="str">
        <f t="shared" ca="1" si="3"/>
        <v/>
      </c>
      <c r="P49" s="281">
        <f t="shared" ca="1" si="4"/>
        <v>0</v>
      </c>
      <c r="Q49" s="288">
        <f t="shared" ca="1" si="5"/>
        <v>0</v>
      </c>
    </row>
    <row r="50" spans="3:17" ht="22.5">
      <c r="C50" s="284" t="str">
        <f ca="1">IF(ROW()-2&gt;[1]Start.listina!$O$7,"",INDIRECT(ADDRESS(3+(ROW()-3)*2,$D$2,1,1,"Centrum")))</f>
        <v/>
      </c>
      <c r="D50" s="284" t="str">
        <f ca="1">IF(ROW()-2&gt;[1]Start.listina!$O$7,"",INDIRECT(ADDRESS(4+(ROW()-3)*2,$D$2,1,1,"Centrum")))</f>
        <v/>
      </c>
      <c r="E50" s="282" t="str">
        <f ca="1">IF(TYPE(VLOOKUP(C50,[1]Centrum!$A$3:$C$130,3,0))&gt;3," - ",VLOOKUP(C50,[1]Centrum!$A$3:$C$130,3,0))</f>
        <v xml:space="preserve"> - </v>
      </c>
      <c r="F50" s="282" t="str">
        <f ca="1">IF(TYPE(VLOOKUP(D50,[1]Centrum!$A$3:$C$130,3,0))&gt;3," - ",VLOOKUP(D50,[1]Centrum!$A$3:$C$130,3,0))</f>
        <v xml:space="preserve"> - </v>
      </c>
      <c r="G50" s="448" t="str">
        <f>IF(ROW()-2&gt;[1]Start.listina!$O$7,"",ROW()-2)</f>
        <v/>
      </c>
      <c r="H50" s="278"/>
      <c r="I50" s="280"/>
      <c r="K50" s="281" t="str">
        <f t="shared" ca="1" si="0"/>
        <v/>
      </c>
      <c r="L50" s="281" t="str">
        <f t="shared" ca="1" si="1"/>
        <v/>
      </c>
      <c r="M50" s="281">
        <f t="shared" ca="1" si="2"/>
        <v>0</v>
      </c>
      <c r="N50" s="281">
        <f t="shared" ca="1" si="6"/>
        <v>0</v>
      </c>
      <c r="O50" s="281" t="str">
        <f t="shared" ca="1" si="3"/>
        <v/>
      </c>
      <c r="P50" s="281">
        <f t="shared" ca="1" si="4"/>
        <v>0</v>
      </c>
      <c r="Q50" s="288">
        <f t="shared" ca="1" si="5"/>
        <v>0</v>
      </c>
    </row>
    <row r="51" spans="3:17" ht="22.5">
      <c r="C51" s="284" t="str">
        <f ca="1">IF(ROW()-2&gt;[1]Start.listina!$O$7,"",INDIRECT(ADDRESS(3+(ROW()-3)*2,$D$2,1,1,"Centrum")))</f>
        <v/>
      </c>
      <c r="D51" s="284" t="str">
        <f ca="1">IF(ROW()-2&gt;[1]Start.listina!$O$7,"",INDIRECT(ADDRESS(4+(ROW()-3)*2,$D$2,1,1,"Centrum")))</f>
        <v/>
      </c>
      <c r="E51" s="282" t="str">
        <f ca="1">IF(TYPE(VLOOKUP(C51,[1]Centrum!$A$3:$C$130,3,0))&gt;3," - ",VLOOKUP(C51,[1]Centrum!$A$3:$C$130,3,0))</f>
        <v xml:space="preserve"> - </v>
      </c>
      <c r="F51" s="282" t="str">
        <f ca="1">IF(TYPE(VLOOKUP(D51,[1]Centrum!$A$3:$C$130,3,0))&gt;3," - ",VLOOKUP(D51,[1]Centrum!$A$3:$C$130,3,0))</f>
        <v xml:space="preserve"> - </v>
      </c>
      <c r="G51" s="448" t="str">
        <f>IF(ROW()-2&gt;[1]Start.listina!$O$7,"",ROW()-2)</f>
        <v/>
      </c>
      <c r="H51" s="278"/>
      <c r="I51" s="280"/>
      <c r="K51" s="281" t="str">
        <f t="shared" ca="1" si="0"/>
        <v/>
      </c>
      <c r="L51" s="281" t="str">
        <f t="shared" ca="1" si="1"/>
        <v/>
      </c>
      <c r="M51" s="281">
        <f t="shared" ca="1" si="2"/>
        <v>0</v>
      </c>
      <c r="N51" s="281">
        <f t="shared" ca="1" si="6"/>
        <v>0</v>
      </c>
      <c r="O51" s="281" t="str">
        <f t="shared" ca="1" si="3"/>
        <v/>
      </c>
      <c r="P51" s="281">
        <f t="shared" ca="1" si="4"/>
        <v>0</v>
      </c>
      <c r="Q51" s="288">
        <f t="shared" ca="1" si="5"/>
        <v>0</v>
      </c>
    </row>
    <row r="52" spans="3:17" ht="22.5">
      <c r="C52" s="284" t="str">
        <f ca="1">IF(ROW()-2&gt;[1]Start.listina!$O$7,"",INDIRECT(ADDRESS(3+(ROW()-3)*2,$D$2,1,1,"Centrum")))</f>
        <v/>
      </c>
      <c r="D52" s="284" t="str">
        <f ca="1">IF(ROW()-2&gt;[1]Start.listina!$O$7,"",INDIRECT(ADDRESS(4+(ROW()-3)*2,$D$2,1,1,"Centrum")))</f>
        <v/>
      </c>
      <c r="E52" s="282" t="str">
        <f ca="1">IF(TYPE(VLOOKUP(C52,[1]Centrum!$A$3:$C$130,3,0))&gt;3," - ",VLOOKUP(C52,[1]Centrum!$A$3:$C$130,3,0))</f>
        <v xml:space="preserve"> - </v>
      </c>
      <c r="F52" s="282" t="str">
        <f ca="1">IF(TYPE(VLOOKUP(D52,[1]Centrum!$A$3:$C$130,3,0))&gt;3," - ",VLOOKUP(D52,[1]Centrum!$A$3:$C$130,3,0))</f>
        <v xml:space="preserve"> - </v>
      </c>
      <c r="G52" s="448" t="str">
        <f>IF(ROW()-2&gt;[1]Start.listina!$O$7,"",ROW()-2)</f>
        <v/>
      </c>
      <c r="H52" s="278"/>
      <c r="I52" s="280"/>
      <c r="K52" s="281" t="str">
        <f t="shared" ca="1" si="0"/>
        <v/>
      </c>
      <c r="L52" s="281" t="str">
        <f t="shared" ca="1" si="1"/>
        <v/>
      </c>
      <c r="M52" s="281">
        <f t="shared" ca="1" si="2"/>
        <v>0</v>
      </c>
      <c r="N52" s="281">
        <f t="shared" ca="1" si="6"/>
        <v>0</v>
      </c>
      <c r="O52" s="281" t="str">
        <f t="shared" ca="1" si="3"/>
        <v/>
      </c>
      <c r="P52" s="281">
        <f t="shared" ca="1" si="4"/>
        <v>0</v>
      </c>
      <c r="Q52" s="288">
        <f t="shared" ca="1" si="5"/>
        <v>0</v>
      </c>
    </row>
    <row r="53" spans="3:17" ht="22.5">
      <c r="C53" s="284" t="str">
        <f ca="1">IF(ROW()-2&gt;[1]Start.listina!$O$7,"",INDIRECT(ADDRESS(3+(ROW()-3)*2,$D$2,1,1,"Centrum")))</f>
        <v/>
      </c>
      <c r="D53" s="284" t="str">
        <f ca="1">IF(ROW()-2&gt;[1]Start.listina!$O$7,"",INDIRECT(ADDRESS(4+(ROW()-3)*2,$D$2,1,1,"Centrum")))</f>
        <v/>
      </c>
      <c r="E53" s="282" t="str">
        <f ca="1">IF(TYPE(VLOOKUP(C53,[1]Centrum!$A$3:$C$130,3,0))&gt;3," - ",VLOOKUP(C53,[1]Centrum!$A$3:$C$130,3,0))</f>
        <v xml:space="preserve"> - </v>
      </c>
      <c r="F53" s="282" t="str">
        <f ca="1">IF(TYPE(VLOOKUP(D53,[1]Centrum!$A$3:$C$130,3,0))&gt;3," - ",VLOOKUP(D53,[1]Centrum!$A$3:$C$130,3,0))</f>
        <v xml:space="preserve"> - </v>
      </c>
      <c r="G53" s="448" t="str">
        <f>IF(ROW()-2&gt;[1]Start.listina!$O$7,"",ROW()-2)</f>
        <v/>
      </c>
      <c r="H53" s="278"/>
      <c r="I53" s="280"/>
      <c r="K53" s="281" t="str">
        <f t="shared" ca="1" si="0"/>
        <v/>
      </c>
      <c r="L53" s="281" t="str">
        <f t="shared" ca="1" si="1"/>
        <v/>
      </c>
      <c r="M53" s="281">
        <f t="shared" ca="1" si="2"/>
        <v>0</v>
      </c>
      <c r="N53" s="281">
        <f t="shared" ca="1" si="6"/>
        <v>0</v>
      </c>
      <c r="O53" s="281" t="str">
        <f t="shared" ca="1" si="3"/>
        <v/>
      </c>
      <c r="P53" s="281">
        <f t="shared" ca="1" si="4"/>
        <v>0</v>
      </c>
      <c r="Q53" s="288">
        <f t="shared" ca="1" si="5"/>
        <v>0</v>
      </c>
    </row>
    <row r="54" spans="3:17" ht="22.5">
      <c r="C54" s="284" t="str">
        <f ca="1">IF(ROW()-2&gt;[1]Start.listina!$O$7,"",INDIRECT(ADDRESS(3+(ROW()-3)*2,$D$2,1,1,"Centrum")))</f>
        <v/>
      </c>
      <c r="D54" s="284" t="str">
        <f ca="1">IF(ROW()-2&gt;[1]Start.listina!$O$7,"",INDIRECT(ADDRESS(4+(ROW()-3)*2,$D$2,1,1,"Centrum")))</f>
        <v/>
      </c>
      <c r="E54" s="282" t="str">
        <f ca="1">IF(TYPE(VLOOKUP(C54,[1]Centrum!$A$3:$C$130,3,0))&gt;3," - ",VLOOKUP(C54,[1]Centrum!$A$3:$C$130,3,0))</f>
        <v xml:space="preserve"> - </v>
      </c>
      <c r="F54" s="282" t="str">
        <f ca="1">IF(TYPE(VLOOKUP(D54,[1]Centrum!$A$3:$C$130,3,0))&gt;3," - ",VLOOKUP(D54,[1]Centrum!$A$3:$C$130,3,0))</f>
        <v xml:space="preserve"> - </v>
      </c>
      <c r="G54" s="448" t="str">
        <f>IF(ROW()-2&gt;[1]Start.listina!$O$7,"",ROW()-2)</f>
        <v/>
      </c>
      <c r="H54" s="278"/>
      <c r="I54" s="280"/>
      <c r="K54" s="281" t="str">
        <f t="shared" ca="1" si="0"/>
        <v/>
      </c>
      <c r="L54" s="281" t="str">
        <f t="shared" ca="1" si="1"/>
        <v/>
      </c>
      <c r="M54" s="281">
        <f t="shared" ca="1" si="2"/>
        <v>0</v>
      </c>
      <c r="N54" s="281">
        <f t="shared" ca="1" si="6"/>
        <v>0</v>
      </c>
      <c r="O54" s="281" t="str">
        <f t="shared" ca="1" si="3"/>
        <v/>
      </c>
      <c r="P54" s="281">
        <f t="shared" ca="1" si="4"/>
        <v>0</v>
      </c>
      <c r="Q54" s="288">
        <f t="shared" ca="1" si="5"/>
        <v>0</v>
      </c>
    </row>
    <row r="55" spans="3:17" ht="22.5">
      <c r="C55" s="284" t="str">
        <f ca="1">IF(ROW()-2&gt;[1]Start.listina!$O$7,"",INDIRECT(ADDRESS(3+(ROW()-3)*2,$D$2,1,1,"Centrum")))</f>
        <v/>
      </c>
      <c r="D55" s="284" t="str">
        <f ca="1">IF(ROW()-2&gt;[1]Start.listina!$O$7,"",INDIRECT(ADDRESS(4+(ROW()-3)*2,$D$2,1,1,"Centrum")))</f>
        <v/>
      </c>
      <c r="E55" s="282" t="str">
        <f ca="1">IF(TYPE(VLOOKUP(C55,[1]Centrum!$A$3:$C$130,3,0))&gt;3," - ",VLOOKUP(C55,[1]Centrum!$A$3:$C$130,3,0))</f>
        <v xml:space="preserve"> - </v>
      </c>
      <c r="F55" s="282" t="str">
        <f ca="1">IF(TYPE(VLOOKUP(D55,[1]Centrum!$A$3:$C$130,3,0))&gt;3," - ",VLOOKUP(D55,[1]Centrum!$A$3:$C$130,3,0))</f>
        <v xml:space="preserve"> - </v>
      </c>
      <c r="G55" s="448" t="str">
        <f>IF(ROW()-2&gt;[1]Start.listina!$O$7,"",ROW()-2)</f>
        <v/>
      </c>
      <c r="H55" s="278"/>
      <c r="I55" s="280"/>
      <c r="K55" s="281" t="str">
        <f t="shared" ca="1" si="0"/>
        <v/>
      </c>
      <c r="L55" s="281" t="str">
        <f t="shared" ca="1" si="1"/>
        <v/>
      </c>
      <c r="M55" s="281">
        <f t="shared" ca="1" si="2"/>
        <v>0</v>
      </c>
      <c r="N55" s="281">
        <f t="shared" ca="1" si="6"/>
        <v>0</v>
      </c>
      <c r="O55" s="281" t="str">
        <f t="shared" ca="1" si="3"/>
        <v/>
      </c>
      <c r="P55" s="281">
        <f t="shared" ca="1" si="4"/>
        <v>0</v>
      </c>
      <c r="Q55" s="288">
        <f t="shared" ca="1" si="5"/>
        <v>0</v>
      </c>
    </row>
    <row r="56" spans="3:17" ht="22.5">
      <c r="C56" s="284" t="str">
        <f ca="1">IF(ROW()-2&gt;[1]Start.listina!$O$7,"",INDIRECT(ADDRESS(3+(ROW()-3)*2,$D$2,1,1,"Centrum")))</f>
        <v/>
      </c>
      <c r="D56" s="284" t="str">
        <f ca="1">IF(ROW()-2&gt;[1]Start.listina!$O$7,"",INDIRECT(ADDRESS(4+(ROW()-3)*2,$D$2,1,1,"Centrum")))</f>
        <v/>
      </c>
      <c r="E56" s="282" t="str">
        <f ca="1">IF(TYPE(VLOOKUP(C56,[1]Centrum!$A$3:$C$130,3,0))&gt;3," - ",VLOOKUP(C56,[1]Centrum!$A$3:$C$130,3,0))</f>
        <v xml:space="preserve"> - </v>
      </c>
      <c r="F56" s="282" t="str">
        <f ca="1">IF(TYPE(VLOOKUP(D56,[1]Centrum!$A$3:$C$130,3,0))&gt;3," - ",VLOOKUP(D56,[1]Centrum!$A$3:$C$130,3,0))</f>
        <v xml:space="preserve"> - </v>
      </c>
      <c r="G56" s="448" t="str">
        <f>IF(ROW()-2&gt;[1]Start.listina!$O$7,"",ROW()-2)</f>
        <v/>
      </c>
      <c r="H56" s="278"/>
      <c r="I56" s="280"/>
      <c r="K56" s="281" t="str">
        <f t="shared" ca="1" si="0"/>
        <v/>
      </c>
      <c r="L56" s="281" t="str">
        <f t="shared" ca="1" si="1"/>
        <v/>
      </c>
      <c r="M56" s="281">
        <f t="shared" ca="1" si="2"/>
        <v>0</v>
      </c>
      <c r="N56" s="281">
        <f t="shared" ca="1" si="6"/>
        <v>0</v>
      </c>
      <c r="O56" s="281" t="str">
        <f t="shared" ca="1" si="3"/>
        <v/>
      </c>
      <c r="P56" s="281">
        <f t="shared" ca="1" si="4"/>
        <v>0</v>
      </c>
      <c r="Q56" s="288">
        <f t="shared" ca="1" si="5"/>
        <v>0</v>
      </c>
    </row>
    <row r="57" spans="3:17" ht="22.5">
      <c r="C57" s="284" t="str">
        <f ca="1">IF(ROW()-2&gt;[1]Start.listina!$O$7,"",INDIRECT(ADDRESS(3+(ROW()-3)*2,$D$2,1,1,"Centrum")))</f>
        <v/>
      </c>
      <c r="D57" s="284" t="str">
        <f ca="1">IF(ROW()-2&gt;[1]Start.listina!$O$7,"",INDIRECT(ADDRESS(4+(ROW()-3)*2,$D$2,1,1,"Centrum")))</f>
        <v/>
      </c>
      <c r="E57" s="282" t="str">
        <f ca="1">IF(TYPE(VLOOKUP(C57,[1]Centrum!$A$3:$C$130,3,0))&gt;3," - ",VLOOKUP(C57,[1]Centrum!$A$3:$C$130,3,0))</f>
        <v xml:space="preserve"> - </v>
      </c>
      <c r="F57" s="282" t="str">
        <f ca="1">IF(TYPE(VLOOKUP(D57,[1]Centrum!$A$3:$C$130,3,0))&gt;3," - ",VLOOKUP(D57,[1]Centrum!$A$3:$C$130,3,0))</f>
        <v xml:space="preserve"> - </v>
      </c>
      <c r="G57" s="448" t="str">
        <f>IF(ROW()-2&gt;[1]Start.listina!$O$7,"",ROW()-2)</f>
        <v/>
      </c>
      <c r="H57" s="278"/>
      <c r="I57" s="280"/>
      <c r="K57" s="281" t="str">
        <f t="shared" ca="1" si="0"/>
        <v/>
      </c>
      <c r="L57" s="281" t="str">
        <f t="shared" ca="1" si="1"/>
        <v/>
      </c>
      <c r="M57" s="281">
        <f t="shared" ca="1" si="2"/>
        <v>0</v>
      </c>
      <c r="N57" s="281">
        <f t="shared" ca="1" si="6"/>
        <v>0</v>
      </c>
      <c r="O57" s="281" t="str">
        <f t="shared" ca="1" si="3"/>
        <v/>
      </c>
      <c r="P57" s="281">
        <f t="shared" ca="1" si="4"/>
        <v>0</v>
      </c>
      <c r="Q57" s="288">
        <f t="shared" ca="1" si="5"/>
        <v>0</v>
      </c>
    </row>
    <row r="58" spans="3:17" ht="22.5">
      <c r="C58" s="284" t="str">
        <f ca="1">IF(ROW()-2&gt;[1]Start.listina!$O$7,"",INDIRECT(ADDRESS(3+(ROW()-3)*2,$D$2,1,1,"Centrum")))</f>
        <v/>
      </c>
      <c r="D58" s="284" t="str">
        <f ca="1">IF(ROW()-2&gt;[1]Start.listina!$O$7,"",INDIRECT(ADDRESS(4+(ROW()-3)*2,$D$2,1,1,"Centrum")))</f>
        <v/>
      </c>
      <c r="E58" s="282" t="str">
        <f ca="1">IF(TYPE(VLOOKUP(C58,[1]Centrum!$A$3:$C$130,3,0))&gt;3," - ",VLOOKUP(C58,[1]Centrum!$A$3:$C$130,3,0))</f>
        <v xml:space="preserve"> - </v>
      </c>
      <c r="F58" s="282" t="str">
        <f ca="1">IF(TYPE(VLOOKUP(D58,[1]Centrum!$A$3:$C$130,3,0))&gt;3," - ",VLOOKUP(D58,[1]Centrum!$A$3:$C$130,3,0))</f>
        <v xml:space="preserve"> - </v>
      </c>
      <c r="G58" s="448" t="str">
        <f>IF(ROW()-2&gt;[1]Start.listina!$O$7,"",ROW()-2)</f>
        <v/>
      </c>
      <c r="H58" s="278"/>
      <c r="I58" s="280"/>
      <c r="K58" s="281" t="str">
        <f t="shared" ca="1" si="0"/>
        <v/>
      </c>
      <c r="L58" s="281" t="str">
        <f t="shared" ca="1" si="1"/>
        <v/>
      </c>
      <c r="M58" s="281">
        <f t="shared" ca="1" si="2"/>
        <v>0</v>
      </c>
      <c r="N58" s="281">
        <f t="shared" ca="1" si="6"/>
        <v>0</v>
      </c>
      <c r="O58" s="281" t="str">
        <f t="shared" ca="1" si="3"/>
        <v/>
      </c>
      <c r="P58" s="281">
        <f t="shared" ca="1" si="4"/>
        <v>0</v>
      </c>
      <c r="Q58" s="288">
        <f t="shared" ca="1" si="5"/>
        <v>0</v>
      </c>
    </row>
    <row r="59" spans="3:17" ht="22.5">
      <c r="C59" s="284" t="str">
        <f ca="1">IF(ROW()-2&gt;[1]Start.listina!$O$7,"",INDIRECT(ADDRESS(3+(ROW()-3)*2,$D$2,1,1,"Centrum")))</f>
        <v/>
      </c>
      <c r="D59" s="284" t="str">
        <f ca="1">IF(ROW()-2&gt;[1]Start.listina!$O$7,"",INDIRECT(ADDRESS(4+(ROW()-3)*2,$D$2,1,1,"Centrum")))</f>
        <v/>
      </c>
      <c r="E59" s="282" t="str">
        <f ca="1">IF(TYPE(VLOOKUP(C59,[1]Centrum!$A$3:$C$130,3,0))&gt;3," - ",VLOOKUP(C59,[1]Centrum!$A$3:$C$130,3,0))</f>
        <v xml:space="preserve"> - </v>
      </c>
      <c r="F59" s="282" t="str">
        <f ca="1">IF(TYPE(VLOOKUP(D59,[1]Centrum!$A$3:$C$130,3,0))&gt;3," - ",VLOOKUP(D59,[1]Centrum!$A$3:$C$130,3,0))</f>
        <v xml:space="preserve"> - </v>
      </c>
      <c r="G59" s="448" t="str">
        <f>IF(ROW()-2&gt;[1]Start.listina!$O$7,"",ROW()-2)</f>
        <v/>
      </c>
      <c r="H59" s="278"/>
      <c r="I59" s="280"/>
      <c r="K59" s="281" t="str">
        <f t="shared" ca="1" si="0"/>
        <v/>
      </c>
      <c r="L59" s="281" t="str">
        <f t="shared" ca="1" si="1"/>
        <v/>
      </c>
      <c r="M59" s="281">
        <f t="shared" ca="1" si="2"/>
        <v>0</v>
      </c>
      <c r="N59" s="281">
        <f t="shared" ca="1" si="6"/>
        <v>0</v>
      </c>
      <c r="O59" s="281" t="str">
        <f t="shared" ca="1" si="3"/>
        <v/>
      </c>
      <c r="P59" s="281">
        <f t="shared" ca="1" si="4"/>
        <v>0</v>
      </c>
      <c r="Q59" s="288">
        <f t="shared" ca="1" si="5"/>
        <v>0</v>
      </c>
    </row>
    <row r="60" spans="3:17" ht="22.5">
      <c r="C60" s="284" t="str">
        <f ca="1">IF(ROW()-2&gt;[1]Start.listina!$O$7,"",INDIRECT(ADDRESS(3+(ROW()-3)*2,$D$2,1,1,"Centrum")))</f>
        <v/>
      </c>
      <c r="D60" s="284" t="str">
        <f ca="1">IF(ROW()-2&gt;[1]Start.listina!$O$7,"",INDIRECT(ADDRESS(4+(ROW()-3)*2,$D$2,1,1,"Centrum")))</f>
        <v/>
      </c>
      <c r="E60" s="282" t="str">
        <f ca="1">IF(TYPE(VLOOKUP(C60,[1]Centrum!$A$3:$C$130,3,0))&gt;3," - ",VLOOKUP(C60,[1]Centrum!$A$3:$C$130,3,0))</f>
        <v xml:space="preserve"> - </v>
      </c>
      <c r="F60" s="282" t="str">
        <f ca="1">IF(TYPE(VLOOKUP(D60,[1]Centrum!$A$3:$C$130,3,0))&gt;3," - ",VLOOKUP(D60,[1]Centrum!$A$3:$C$130,3,0))</f>
        <v xml:space="preserve"> - </v>
      </c>
      <c r="G60" s="448" t="str">
        <f>IF(ROW()-2&gt;[1]Start.listina!$O$7,"",ROW()-2)</f>
        <v/>
      </c>
      <c r="H60" s="278"/>
      <c r="I60" s="280"/>
      <c r="K60" s="281" t="str">
        <f t="shared" ca="1" si="0"/>
        <v/>
      </c>
      <c r="L60" s="281" t="str">
        <f t="shared" ca="1" si="1"/>
        <v/>
      </c>
      <c r="M60" s="281">
        <f t="shared" ca="1" si="2"/>
        <v>0</v>
      </c>
      <c r="N60" s="281">
        <f t="shared" ca="1" si="6"/>
        <v>0</v>
      </c>
      <c r="O60" s="281" t="str">
        <f t="shared" ca="1" si="3"/>
        <v/>
      </c>
      <c r="P60" s="281">
        <f t="shared" ca="1" si="4"/>
        <v>0</v>
      </c>
      <c r="Q60" s="288">
        <f t="shared" ca="1" si="5"/>
        <v>0</v>
      </c>
    </row>
    <row r="61" spans="3:17" ht="22.5">
      <c r="C61" s="284" t="str">
        <f ca="1">IF(ROW()-2&gt;[1]Start.listina!$O$7,"",INDIRECT(ADDRESS(3+(ROW()-3)*2,$D$2,1,1,"Centrum")))</f>
        <v/>
      </c>
      <c r="D61" s="284" t="str">
        <f ca="1">IF(ROW()-2&gt;[1]Start.listina!$O$7,"",INDIRECT(ADDRESS(4+(ROW()-3)*2,$D$2,1,1,"Centrum")))</f>
        <v/>
      </c>
      <c r="E61" s="282" t="str">
        <f ca="1">IF(TYPE(VLOOKUP(C61,[1]Centrum!$A$3:$C$130,3,0))&gt;3," - ",VLOOKUP(C61,[1]Centrum!$A$3:$C$130,3,0))</f>
        <v xml:space="preserve"> - </v>
      </c>
      <c r="F61" s="282" t="str">
        <f ca="1">IF(TYPE(VLOOKUP(D61,[1]Centrum!$A$3:$C$130,3,0))&gt;3," - ",VLOOKUP(D61,[1]Centrum!$A$3:$C$130,3,0))</f>
        <v xml:space="preserve"> - </v>
      </c>
      <c r="G61" s="448" t="str">
        <f>IF(ROW()-2&gt;[1]Start.listina!$O$7,"",ROW()-2)</f>
        <v/>
      </c>
      <c r="H61" s="278"/>
      <c r="I61" s="280"/>
      <c r="K61" s="281" t="str">
        <f t="shared" ca="1" si="0"/>
        <v/>
      </c>
      <c r="L61" s="281" t="str">
        <f t="shared" ca="1" si="1"/>
        <v/>
      </c>
      <c r="M61" s="281">
        <f t="shared" ca="1" si="2"/>
        <v>0</v>
      </c>
      <c r="N61" s="281">
        <f t="shared" ca="1" si="6"/>
        <v>0</v>
      </c>
      <c r="O61" s="281" t="str">
        <f t="shared" ca="1" si="3"/>
        <v/>
      </c>
      <c r="P61" s="281">
        <f t="shared" ca="1" si="4"/>
        <v>0</v>
      </c>
      <c r="Q61" s="288">
        <f t="shared" ca="1" si="5"/>
        <v>0</v>
      </c>
    </row>
    <row r="62" spans="3:17" ht="22.5">
      <c r="C62" s="284" t="str">
        <f ca="1">IF(ROW()-2&gt;[1]Start.listina!$O$7,"",INDIRECT(ADDRESS(3+(ROW()-3)*2,$D$2,1,1,"Centrum")))</f>
        <v/>
      </c>
      <c r="D62" s="284" t="str">
        <f ca="1">IF(ROW()-2&gt;[1]Start.listina!$O$7,"",INDIRECT(ADDRESS(4+(ROW()-3)*2,$D$2,1,1,"Centrum")))</f>
        <v/>
      </c>
      <c r="E62" s="282" t="str">
        <f ca="1">IF(TYPE(VLOOKUP(C62,[1]Centrum!$A$3:$C$130,3,0))&gt;3," - ",VLOOKUP(C62,[1]Centrum!$A$3:$C$130,3,0))</f>
        <v xml:space="preserve"> - </v>
      </c>
      <c r="F62" s="282" t="str">
        <f ca="1">IF(TYPE(VLOOKUP(D62,[1]Centrum!$A$3:$C$130,3,0))&gt;3," - ",VLOOKUP(D62,[1]Centrum!$A$3:$C$130,3,0))</f>
        <v xml:space="preserve"> - </v>
      </c>
      <c r="G62" s="448" t="str">
        <f>IF(ROW()-2&gt;[1]Start.listina!$O$7,"",ROW()-2)</f>
        <v/>
      </c>
      <c r="H62" s="278"/>
      <c r="I62" s="280"/>
      <c r="K62" s="281" t="str">
        <f t="shared" ca="1" si="0"/>
        <v/>
      </c>
      <c r="L62" s="281" t="str">
        <f t="shared" ca="1" si="1"/>
        <v/>
      </c>
      <c r="M62" s="281">
        <f t="shared" ca="1" si="2"/>
        <v>0</v>
      </c>
      <c r="N62" s="281">
        <f t="shared" ca="1" si="6"/>
        <v>0</v>
      </c>
      <c r="O62" s="281" t="str">
        <f t="shared" ca="1" si="3"/>
        <v/>
      </c>
      <c r="P62" s="281">
        <f t="shared" ca="1" si="4"/>
        <v>0</v>
      </c>
      <c r="Q62" s="288">
        <f t="shared" ca="1" si="5"/>
        <v>0</v>
      </c>
    </row>
    <row r="63" spans="3:17" ht="22.5">
      <c r="C63" s="284" t="str">
        <f ca="1">IF(ROW()-2&gt;[1]Start.listina!$O$7,"",INDIRECT(ADDRESS(3+(ROW()-3)*2,$D$2,1,1,"Centrum")))</f>
        <v/>
      </c>
      <c r="D63" s="284" t="str">
        <f ca="1">IF(ROW()-2&gt;[1]Start.listina!$O$7,"",INDIRECT(ADDRESS(4+(ROW()-3)*2,$D$2,1,1,"Centrum")))</f>
        <v/>
      </c>
      <c r="E63" s="282" t="str">
        <f ca="1">IF(TYPE(VLOOKUP(C63,[1]Centrum!$A$3:$C$130,3,0))&gt;3," - ",VLOOKUP(C63,[1]Centrum!$A$3:$C$130,3,0))</f>
        <v xml:space="preserve"> - </v>
      </c>
      <c r="F63" s="282" t="str">
        <f ca="1">IF(TYPE(VLOOKUP(D63,[1]Centrum!$A$3:$C$130,3,0))&gt;3," - ",VLOOKUP(D63,[1]Centrum!$A$3:$C$130,3,0))</f>
        <v xml:space="preserve"> - </v>
      </c>
      <c r="G63" s="448" t="str">
        <f>IF(ROW()-2&gt;[1]Start.listina!$O$7,"",ROW()-2)</f>
        <v/>
      </c>
      <c r="H63" s="278"/>
      <c r="I63" s="280"/>
      <c r="K63" s="281" t="str">
        <f t="shared" ca="1" si="0"/>
        <v/>
      </c>
      <c r="L63" s="281" t="str">
        <f t="shared" ca="1" si="1"/>
        <v/>
      </c>
      <c r="M63" s="281">
        <f t="shared" ca="1" si="2"/>
        <v>0</v>
      </c>
      <c r="N63" s="281">
        <f t="shared" ca="1" si="6"/>
        <v>0</v>
      </c>
      <c r="O63" s="281" t="str">
        <f t="shared" ca="1" si="3"/>
        <v/>
      </c>
      <c r="P63" s="281">
        <f t="shared" ca="1" si="4"/>
        <v>0</v>
      </c>
      <c r="Q63" s="288">
        <f t="shared" ca="1" si="5"/>
        <v>0</v>
      </c>
    </row>
    <row r="64" spans="3:17" ht="22.5">
      <c r="C64" s="284" t="str">
        <f ca="1">IF(ROW()-2&gt;[1]Start.listina!$O$7,"",INDIRECT(ADDRESS(3+(ROW()-3)*2,$D$2,1,1,"Centrum")))</f>
        <v/>
      </c>
      <c r="D64" s="284" t="str">
        <f ca="1">IF(ROW()-2&gt;[1]Start.listina!$O$7,"",INDIRECT(ADDRESS(4+(ROW()-3)*2,$D$2,1,1,"Centrum")))</f>
        <v/>
      </c>
      <c r="E64" s="282" t="str">
        <f ca="1">IF(TYPE(VLOOKUP(C64,[1]Centrum!$A$3:$C$130,3,0))&gt;3," - ",VLOOKUP(C64,[1]Centrum!$A$3:$C$130,3,0))</f>
        <v xml:space="preserve"> - </v>
      </c>
      <c r="F64" s="282" t="str">
        <f ca="1">IF(TYPE(VLOOKUP(D64,[1]Centrum!$A$3:$C$130,3,0))&gt;3," - ",VLOOKUP(D64,[1]Centrum!$A$3:$C$130,3,0))</f>
        <v xml:space="preserve"> - </v>
      </c>
      <c r="G64" s="448" t="str">
        <f>IF(ROW()-2&gt;[1]Start.listina!$O$7,"",ROW()-2)</f>
        <v/>
      </c>
      <c r="H64" s="278"/>
      <c r="I64" s="280"/>
      <c r="K64" s="281" t="str">
        <f t="shared" ca="1" si="0"/>
        <v/>
      </c>
      <c r="L64" s="281" t="str">
        <f t="shared" ca="1" si="1"/>
        <v/>
      </c>
      <c r="M64" s="281">
        <f t="shared" ca="1" si="2"/>
        <v>0</v>
      </c>
      <c r="N64" s="281">
        <f t="shared" ca="1" si="6"/>
        <v>0</v>
      </c>
      <c r="O64" s="281" t="str">
        <f t="shared" ca="1" si="3"/>
        <v/>
      </c>
      <c r="P64" s="281">
        <f t="shared" ca="1" si="4"/>
        <v>0</v>
      </c>
      <c r="Q64" s="288">
        <f t="shared" ca="1" si="5"/>
        <v>0</v>
      </c>
    </row>
    <row r="65" spans="3:17" ht="22.5">
      <c r="C65" s="284" t="str">
        <f ca="1">IF(ROW()-2&gt;[1]Start.listina!$O$7,"",INDIRECT(ADDRESS(3+(ROW()-3)*2,$D$2,1,1,"Centrum")))</f>
        <v/>
      </c>
      <c r="D65" s="284" t="str">
        <f ca="1">IF(ROW()-2&gt;[1]Start.listina!$O$7,"",INDIRECT(ADDRESS(4+(ROW()-3)*2,$D$2,1,1,"Centrum")))</f>
        <v/>
      </c>
      <c r="E65" s="282" t="str">
        <f ca="1">IF(TYPE(VLOOKUP(C65,[1]Centrum!$A$3:$C$130,3,0))&gt;3," - ",VLOOKUP(C65,[1]Centrum!$A$3:$C$130,3,0))</f>
        <v xml:space="preserve"> - </v>
      </c>
      <c r="F65" s="282" t="str">
        <f ca="1">IF(TYPE(VLOOKUP(D65,[1]Centrum!$A$3:$C$130,3,0))&gt;3," - ",VLOOKUP(D65,[1]Centrum!$A$3:$C$130,3,0))</f>
        <v xml:space="preserve"> - </v>
      </c>
      <c r="G65" s="448" t="str">
        <f>IF(ROW()-2&gt;[1]Start.listina!$O$7,"",ROW()-2)</f>
        <v/>
      </c>
      <c r="H65" s="278"/>
      <c r="I65" s="280"/>
      <c r="K65" s="281" t="str">
        <f t="shared" ca="1" si="0"/>
        <v/>
      </c>
      <c r="L65" s="281" t="str">
        <f t="shared" ca="1" si="1"/>
        <v/>
      </c>
      <c r="M65" s="281">
        <f t="shared" ca="1" si="2"/>
        <v>0</v>
      </c>
      <c r="N65" s="281">
        <f t="shared" ca="1" si="6"/>
        <v>0</v>
      </c>
      <c r="O65" s="281" t="str">
        <f t="shared" ca="1" si="3"/>
        <v/>
      </c>
      <c r="P65" s="281">
        <f t="shared" ca="1" si="4"/>
        <v>0</v>
      </c>
      <c r="Q65" s="288">
        <f t="shared" ca="1" si="5"/>
        <v>0</v>
      </c>
    </row>
    <row r="66" spans="3:17" ht="22.5">
      <c r="C66" s="284" t="str">
        <f ca="1">IF(ROW()-2&gt;[1]Start.listina!$O$7,"",INDIRECT(ADDRESS(3+(ROW()-3)*2,$D$2,1,1,"Centrum")))</f>
        <v/>
      </c>
      <c r="D66" s="284" t="str">
        <f ca="1">IF(ROW()-2&gt;[1]Start.listina!$O$7,"",INDIRECT(ADDRESS(4+(ROW()-3)*2,$D$2,1,1,"Centrum")))</f>
        <v/>
      </c>
      <c r="E66" s="282" t="str">
        <f ca="1">IF(TYPE(VLOOKUP(C66,[1]Centrum!$A$3:$C$130,3,0))&gt;3," - ",VLOOKUP(C66,[1]Centrum!$A$3:$C$130,3,0))</f>
        <v xml:space="preserve"> - </v>
      </c>
      <c r="F66" s="282" t="str">
        <f ca="1">IF(TYPE(VLOOKUP(D66,[1]Centrum!$A$3:$C$130,3,0))&gt;3," - ",VLOOKUP(D66,[1]Centrum!$A$3:$C$130,3,0))</f>
        <v xml:space="preserve"> - </v>
      </c>
      <c r="G66" s="448" t="str">
        <f>IF(ROW()-2&gt;[1]Start.listina!$O$7,"",ROW()-2)</f>
        <v/>
      </c>
      <c r="H66" s="278"/>
      <c r="I66" s="280"/>
      <c r="K66" s="281" t="str">
        <f ca="1">IF(TRIM($F66)="-","",$D66)</f>
        <v/>
      </c>
      <c r="L66" s="281" t="str">
        <f ca="1">IF(TRIM($E66)="-","",$C66)</f>
        <v/>
      </c>
      <c r="M66" s="281">
        <f ca="1">IF(AND(TRIM($E66)&lt;&gt;"-",$H66&gt;$I66),1,0)</f>
        <v>0</v>
      </c>
      <c r="N66" s="281">
        <f t="shared" ca="1" si="6"/>
        <v>0</v>
      </c>
      <c r="O66" s="281" t="str">
        <f ca="1">IF(TRIM($F66)="-","",$D66)</f>
        <v/>
      </c>
      <c r="P66" s="281">
        <f ca="1">IF(AND(TRIM($F66)&lt;&gt;"-",$I66&gt;$H66),1,0)</f>
        <v>0</v>
      </c>
      <c r="Q66" s="288">
        <f ca="1">IF(TRIM($F66)="-",0,$I66-$H66)</f>
        <v>0</v>
      </c>
    </row>
  </sheetData>
  <mergeCells count="2">
    <mergeCell ref="H1:I1"/>
    <mergeCell ref="H2:I2"/>
  </mergeCells>
  <conditionalFormatting sqref="J1:J2">
    <cfRule type="cellIs" dxfId="157" priority="3" stopIfTrue="1" operator="greaterThan">
      <formula>0</formula>
    </cfRule>
  </conditionalFormatting>
  <conditionalFormatting sqref="E3:E66">
    <cfRule type="expression" dxfId="155" priority="2" stopIfTrue="1">
      <formula>IF($H3&gt;$I3,TRUE,FALSE)</formula>
    </cfRule>
  </conditionalFormatting>
  <conditionalFormatting sqref="F3:F66">
    <cfRule type="expression" dxfId="153" priority="1" stopIfTrue="1">
      <formula>IF($I3&gt;$H3,TRUE,FALSE)</formula>
    </cfRule>
  </conditionalFormatting>
  <pageMargins left="0.7" right="0.7" top="0.78740157499999996" bottom="0.78740157499999996" header="0.3" footer="0.3"/>
  <legacyDrawing r:id="rId1"/>
</worksheet>
</file>

<file path=xl/worksheets/sheet18.xml><?xml version="1.0" encoding="utf-8"?>
<worksheet xmlns="http://schemas.openxmlformats.org/spreadsheetml/2006/main" xmlns:r="http://schemas.openxmlformats.org/officeDocument/2006/relationships">
  <dimension ref="A1:AF42"/>
  <sheetViews>
    <sheetView topLeftCell="A8" workbookViewId="0"/>
  </sheetViews>
  <sheetFormatPr defaultColWidth="9" defaultRowHeight="12.75"/>
  <sheetData>
    <row r="1" spans="1:32" hidden="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row r="3" spans="1:32" hidden="1"/>
    <row r="4" spans="1:32" hidden="1"/>
    <row r="5" spans="1:32" hidden="1"/>
    <row r="6" spans="1:32" hidden="1"/>
    <row r="7" spans="1:32" hidden="1"/>
    <row r="8" spans="1:32">
      <c r="D8" s="134" t="s">
        <v>289</v>
      </c>
      <c r="E8" s="299" t="e">
        <f>#N/A</f>
        <v>#N/A</v>
      </c>
    </row>
    <row r="9" spans="1:32">
      <c r="C9" s="501" t="s">
        <v>290</v>
      </c>
      <c r="D9" s="501"/>
      <c r="E9" s="502"/>
    </row>
    <row r="10" spans="1:32">
      <c r="A10" s="1" t="s">
        <v>291</v>
      </c>
      <c r="B10" s="1" t="s">
        <v>292</v>
      </c>
    </row>
    <row r="11" spans="1:32">
      <c r="A11" s="1" t="s">
        <v>293</v>
      </c>
      <c r="B11" s="1">
        <v>1</v>
      </c>
      <c r="C11" s="300">
        <f t="shared" ref="C11:C42" ca="1" si="0">999999*RAND()</f>
        <v>96399.891565762038</v>
      </c>
      <c r="D11" s="1"/>
      <c r="E11" s="301" t="e">
        <f t="shared" ref="E11:E42" si="1">IF(D11+$E$8-1=0,"",D11+$E$8-1)</f>
        <v>#N/A</v>
      </c>
    </row>
    <row r="12" spans="1:32">
      <c r="A12" s="1" t="s">
        <v>294</v>
      </c>
      <c r="B12" s="1">
        <v>2</v>
      </c>
      <c r="C12" s="300">
        <f t="shared" ca="1" si="0"/>
        <v>705874.64137831924</v>
      </c>
      <c r="D12" s="1"/>
      <c r="E12" s="301" t="e">
        <f t="shared" si="1"/>
        <v>#N/A</v>
      </c>
    </row>
    <row r="13" spans="1:32">
      <c r="A13" s="1" t="s">
        <v>295</v>
      </c>
      <c r="B13" s="1">
        <v>3</v>
      </c>
      <c r="C13" s="300">
        <f t="shared" ca="1" si="0"/>
        <v>318469.21749116509</v>
      </c>
      <c r="D13" s="1"/>
      <c r="E13" s="301" t="e">
        <f t="shared" si="1"/>
        <v>#N/A</v>
      </c>
    </row>
    <row r="14" spans="1:32">
      <c r="A14" s="1" t="s">
        <v>397</v>
      </c>
      <c r="B14" s="1">
        <v>4</v>
      </c>
      <c r="C14" s="300">
        <f t="shared" ca="1" si="0"/>
        <v>926080.32350102079</v>
      </c>
      <c r="D14" s="1"/>
      <c r="E14" s="301" t="e">
        <f t="shared" si="1"/>
        <v>#N/A</v>
      </c>
    </row>
    <row r="15" spans="1:32">
      <c r="A15" s="1" t="s">
        <v>296</v>
      </c>
      <c r="B15" s="1">
        <v>5</v>
      </c>
      <c r="C15" s="300">
        <f t="shared" ca="1" si="0"/>
        <v>712026.57143339294</v>
      </c>
      <c r="D15" s="1"/>
      <c r="E15" s="301" t="e">
        <f t="shared" si="1"/>
        <v>#N/A</v>
      </c>
    </row>
    <row r="16" spans="1:32">
      <c r="A16" s="1" t="s">
        <v>398</v>
      </c>
      <c r="B16" s="1">
        <v>6</v>
      </c>
      <c r="C16" s="300">
        <f t="shared" ca="1" si="0"/>
        <v>417718.18037999928</v>
      </c>
      <c r="D16" s="1"/>
      <c r="E16" s="301" t="e">
        <f t="shared" si="1"/>
        <v>#N/A</v>
      </c>
    </row>
    <row r="17" spans="1:5">
      <c r="A17" s="1" t="s">
        <v>297</v>
      </c>
      <c r="B17" s="1">
        <v>7</v>
      </c>
      <c r="C17" s="300">
        <f t="shared" ca="1" si="0"/>
        <v>174974.80512714799</v>
      </c>
      <c r="D17" s="1"/>
      <c r="E17" s="301" t="e">
        <f t="shared" si="1"/>
        <v>#N/A</v>
      </c>
    </row>
    <row r="18" spans="1:5">
      <c r="A18" s="1" t="s">
        <v>298</v>
      </c>
      <c r="B18" s="1">
        <v>8</v>
      </c>
      <c r="C18" s="300">
        <f t="shared" ca="1" si="0"/>
        <v>46044.020122532005</v>
      </c>
      <c r="D18" s="1"/>
      <c r="E18" s="301" t="e">
        <f t="shared" si="1"/>
        <v>#N/A</v>
      </c>
    </row>
    <row r="19" spans="1:5">
      <c r="A19" s="1" t="s">
        <v>299</v>
      </c>
      <c r="B19" s="1">
        <v>9</v>
      </c>
      <c r="C19" s="300">
        <f t="shared" ca="1" si="0"/>
        <v>748889.5624707503</v>
      </c>
      <c r="D19" s="1"/>
      <c r="E19" s="301" t="e">
        <f t="shared" si="1"/>
        <v>#N/A</v>
      </c>
    </row>
    <row r="20" spans="1:5">
      <c r="A20" s="1" t="s">
        <v>399</v>
      </c>
      <c r="B20" s="1">
        <v>10</v>
      </c>
      <c r="C20" s="300">
        <f t="shared" ca="1" si="0"/>
        <v>761696.28365405113</v>
      </c>
      <c r="D20" s="1"/>
      <c r="E20" s="301" t="e">
        <f t="shared" si="1"/>
        <v>#N/A</v>
      </c>
    </row>
    <row r="21" spans="1:5">
      <c r="A21" s="1" t="s">
        <v>300</v>
      </c>
      <c r="B21" s="1">
        <v>11</v>
      </c>
      <c r="C21" s="300">
        <f t="shared" ca="1" si="0"/>
        <v>820403.49073862773</v>
      </c>
      <c r="D21" s="1"/>
      <c r="E21" s="301" t="e">
        <f t="shared" si="1"/>
        <v>#N/A</v>
      </c>
    </row>
    <row r="22" spans="1:5">
      <c r="A22" s="1" t="s">
        <v>301</v>
      </c>
      <c r="B22" s="1">
        <v>12</v>
      </c>
      <c r="C22" s="300">
        <f t="shared" ca="1" si="0"/>
        <v>47903.972547415149</v>
      </c>
      <c r="D22" s="1"/>
      <c r="E22" s="301" t="e">
        <f t="shared" si="1"/>
        <v>#N/A</v>
      </c>
    </row>
    <row r="23" spans="1:5">
      <c r="A23" s="1" t="s">
        <v>400</v>
      </c>
      <c r="B23" s="1">
        <v>13</v>
      </c>
      <c r="C23" s="300">
        <f t="shared" ca="1" si="0"/>
        <v>982253.47558886488</v>
      </c>
      <c r="D23" s="1"/>
      <c r="E23" s="301" t="e">
        <f t="shared" si="1"/>
        <v>#N/A</v>
      </c>
    </row>
    <row r="24" spans="1:5">
      <c r="A24" s="1" t="s">
        <v>302</v>
      </c>
      <c r="B24" s="1">
        <v>14</v>
      </c>
      <c r="C24" s="300">
        <f t="shared" ca="1" si="0"/>
        <v>784750.17969706131</v>
      </c>
      <c r="D24" s="1"/>
      <c r="E24" s="301" t="e">
        <f t="shared" si="1"/>
        <v>#N/A</v>
      </c>
    </row>
    <row r="25" spans="1:5">
      <c r="A25" s="1" t="s">
        <v>303</v>
      </c>
      <c r="B25" s="1">
        <v>15</v>
      </c>
      <c r="C25" s="300">
        <f t="shared" ca="1" si="0"/>
        <v>650075.92216147971</v>
      </c>
      <c r="D25" s="1"/>
      <c r="E25" s="301" t="e">
        <f t="shared" si="1"/>
        <v>#N/A</v>
      </c>
    </row>
    <row r="26" spans="1:5">
      <c r="A26" s="1" t="s">
        <v>401</v>
      </c>
      <c r="B26" s="1">
        <v>16</v>
      </c>
      <c r="C26" s="300">
        <f t="shared" ca="1" si="0"/>
        <v>35048.66286133782</v>
      </c>
      <c r="D26" s="1"/>
      <c r="E26" s="301" t="e">
        <f t="shared" si="1"/>
        <v>#N/A</v>
      </c>
    </row>
    <row r="27" spans="1:5">
      <c r="A27" s="1" t="s">
        <v>304</v>
      </c>
      <c r="B27" s="1">
        <v>17</v>
      </c>
      <c r="C27" s="300">
        <f t="shared" ca="1" si="0"/>
        <v>266749.92903222033</v>
      </c>
      <c r="D27" s="1"/>
      <c r="E27" s="301" t="e">
        <f t="shared" si="1"/>
        <v>#N/A</v>
      </c>
    </row>
    <row r="28" spans="1:5">
      <c r="A28" s="1" t="s">
        <v>273</v>
      </c>
      <c r="B28" s="1">
        <v>18</v>
      </c>
      <c r="C28" s="300">
        <f t="shared" ca="1" si="0"/>
        <v>505976.70986076508</v>
      </c>
      <c r="D28" s="1"/>
      <c r="E28" s="301" t="e">
        <f t="shared" si="1"/>
        <v>#N/A</v>
      </c>
    </row>
    <row r="29" spans="1:5">
      <c r="A29" s="1" t="s">
        <v>402</v>
      </c>
      <c r="B29" s="1">
        <v>19</v>
      </c>
      <c r="C29" s="300">
        <f t="shared" ca="1" si="0"/>
        <v>752564.3472736238</v>
      </c>
      <c r="D29" s="1"/>
      <c r="E29" s="301" t="e">
        <f t="shared" si="1"/>
        <v>#N/A</v>
      </c>
    </row>
    <row r="30" spans="1:5">
      <c r="A30" s="1" t="s">
        <v>305</v>
      </c>
      <c r="B30" s="1">
        <v>20</v>
      </c>
      <c r="C30" s="300">
        <f t="shared" ca="1" si="0"/>
        <v>323149.56836766063</v>
      </c>
      <c r="D30" s="1"/>
      <c r="E30" s="301" t="e">
        <f t="shared" si="1"/>
        <v>#N/A</v>
      </c>
    </row>
    <row r="31" spans="1:5">
      <c r="A31" s="1" t="s">
        <v>306</v>
      </c>
      <c r="B31" s="1">
        <v>21</v>
      </c>
      <c r="C31" s="300">
        <f t="shared" ca="1" si="0"/>
        <v>967326.62075128907</v>
      </c>
      <c r="D31" s="1"/>
      <c r="E31" s="301" t="e">
        <f t="shared" si="1"/>
        <v>#N/A</v>
      </c>
    </row>
    <row r="32" spans="1:5">
      <c r="A32" s="1" t="s">
        <v>403</v>
      </c>
      <c r="B32" s="1">
        <v>22</v>
      </c>
      <c r="C32" s="300">
        <f t="shared" ca="1" si="0"/>
        <v>209898.48861463924</v>
      </c>
      <c r="D32" s="1"/>
      <c r="E32" s="301" t="e">
        <f t="shared" si="1"/>
        <v>#N/A</v>
      </c>
    </row>
    <row r="33" spans="1:5">
      <c r="A33" s="1" t="s">
        <v>307</v>
      </c>
      <c r="B33" s="1">
        <v>23</v>
      </c>
      <c r="C33" s="300">
        <f t="shared" ca="1" si="0"/>
        <v>550817.3479661257</v>
      </c>
      <c r="D33" s="1"/>
      <c r="E33" s="301" t="e">
        <f t="shared" si="1"/>
        <v>#N/A</v>
      </c>
    </row>
    <row r="34" spans="1:5">
      <c r="A34" s="1" t="s">
        <v>308</v>
      </c>
      <c r="B34" s="1">
        <v>24</v>
      </c>
      <c r="C34" s="300">
        <f t="shared" ca="1" si="0"/>
        <v>644367.51639220607</v>
      </c>
      <c r="D34" s="1"/>
      <c r="E34" s="301" t="e">
        <f t="shared" si="1"/>
        <v>#N/A</v>
      </c>
    </row>
    <row r="35" spans="1:5">
      <c r="A35" s="1" t="s">
        <v>309</v>
      </c>
      <c r="B35" s="1">
        <v>25</v>
      </c>
      <c r="C35" s="300">
        <f t="shared" ca="1" si="0"/>
        <v>250863.42792074615</v>
      </c>
      <c r="D35" s="1"/>
      <c r="E35" s="301" t="e">
        <f t="shared" si="1"/>
        <v>#N/A</v>
      </c>
    </row>
    <row r="36" spans="1:5">
      <c r="A36" s="1" t="s">
        <v>404</v>
      </c>
      <c r="B36" s="1">
        <v>26</v>
      </c>
      <c r="C36" s="300">
        <f t="shared" ca="1" si="0"/>
        <v>709466.07860628178</v>
      </c>
      <c r="D36" s="1"/>
      <c r="E36" s="301" t="e">
        <f t="shared" si="1"/>
        <v>#N/A</v>
      </c>
    </row>
    <row r="37" spans="1:5">
      <c r="A37" s="1" t="s">
        <v>310</v>
      </c>
      <c r="B37" s="1">
        <v>27</v>
      </c>
      <c r="C37" s="300">
        <f t="shared" ca="1" si="0"/>
        <v>515020.92658379453</v>
      </c>
      <c r="D37" s="1"/>
      <c r="E37" s="301" t="e">
        <f t="shared" si="1"/>
        <v>#N/A</v>
      </c>
    </row>
    <row r="38" spans="1:5">
      <c r="A38" s="1" t="s">
        <v>311</v>
      </c>
      <c r="B38" s="1">
        <v>28</v>
      </c>
      <c r="C38" s="300">
        <f t="shared" ca="1" si="0"/>
        <v>309127.07267806807</v>
      </c>
      <c r="D38" s="1"/>
      <c r="E38" s="301" t="e">
        <f t="shared" si="1"/>
        <v>#N/A</v>
      </c>
    </row>
    <row r="39" spans="1:5">
      <c r="A39" s="1" t="s">
        <v>312</v>
      </c>
      <c r="B39" s="1">
        <v>29</v>
      </c>
      <c r="C39" s="300">
        <f t="shared" ca="1" si="0"/>
        <v>204845.62870755314</v>
      </c>
      <c r="D39" s="1"/>
      <c r="E39" s="301" t="e">
        <f t="shared" si="1"/>
        <v>#N/A</v>
      </c>
    </row>
    <row r="40" spans="1:5">
      <c r="A40" s="1" t="s">
        <v>313</v>
      </c>
      <c r="B40" s="1">
        <v>30</v>
      </c>
      <c r="C40" s="300">
        <f t="shared" ca="1" si="0"/>
        <v>872228.11588844529</v>
      </c>
      <c r="D40" s="1"/>
      <c r="E40" s="301" t="e">
        <f t="shared" si="1"/>
        <v>#N/A</v>
      </c>
    </row>
    <row r="41" spans="1:5">
      <c r="A41" s="1" t="s">
        <v>314</v>
      </c>
      <c r="B41" s="1">
        <v>31</v>
      </c>
      <c r="C41" s="300">
        <f t="shared" ca="1" si="0"/>
        <v>543797.2611974153</v>
      </c>
      <c r="D41" s="1"/>
      <c r="E41" s="301" t="e">
        <f t="shared" si="1"/>
        <v>#N/A</v>
      </c>
    </row>
    <row r="42" spans="1:5">
      <c r="A42" s="1" t="s">
        <v>315</v>
      </c>
      <c r="B42" s="1">
        <v>32</v>
      </c>
      <c r="C42" s="300">
        <f t="shared" ca="1" si="0"/>
        <v>571204.78357465949</v>
      </c>
      <c r="D42" s="1"/>
      <c r="E42" s="301" t="e">
        <f t="shared" si="1"/>
        <v>#N/A</v>
      </c>
    </row>
  </sheetData>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dimension ref="A1:AJ133"/>
  <sheetViews>
    <sheetView workbookViewId="0">
      <selection sqref="A1:XFD1048576"/>
    </sheetView>
  </sheetViews>
  <sheetFormatPr defaultColWidth="9" defaultRowHeight="12.75"/>
  <cols>
    <col min="1" max="1" width="6.42578125" customWidth="1"/>
    <col min="2" max="2" width="1.570312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140625" customWidth="1"/>
    <col min="28" max="28" width="25.42578125" customWidth="1"/>
    <col min="29" max="29" width="5" customWidth="1"/>
    <col min="33" max="34" width="25.42578125" customWidth="1"/>
    <col min="35" max="35" width="5" customWidth="1"/>
  </cols>
  <sheetData>
    <row r="1" spans="1:36" ht="13.5" thickBot="1">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c r="A2" s="50"/>
      <c r="B2" s="254"/>
      <c r="C2" s="255">
        <v>64</v>
      </c>
      <c r="D2" s="132" t="s">
        <v>406</v>
      </c>
      <c r="E2" s="15"/>
      <c r="F2" s="15"/>
      <c r="G2" s="189">
        <v>32</v>
      </c>
      <c r="H2" s="132" t="s">
        <v>406</v>
      </c>
      <c r="I2" s="15"/>
      <c r="J2" s="16"/>
      <c r="K2" s="189">
        <v>16</v>
      </c>
      <c r="L2" s="132" t="s">
        <v>406</v>
      </c>
      <c r="M2" s="16"/>
      <c r="N2" s="16"/>
      <c r="O2" s="189">
        <v>8</v>
      </c>
      <c r="P2" s="132" t="s">
        <v>406</v>
      </c>
      <c r="Q2" s="15"/>
      <c r="R2" s="16"/>
      <c r="S2" s="189">
        <v>4</v>
      </c>
      <c r="T2" s="132" t="s">
        <v>416</v>
      </c>
      <c r="U2" s="16"/>
      <c r="V2" s="16"/>
      <c r="W2" s="189">
        <v>2</v>
      </c>
      <c r="X2" s="132" t="s">
        <v>414</v>
      </c>
      <c r="Y2" s="16"/>
      <c r="Z2" s="16"/>
      <c r="AA2" s="189">
        <v>1</v>
      </c>
      <c r="AB2" s="148" t="s">
        <v>415</v>
      </c>
      <c r="AC2" s="16"/>
      <c r="AD2" s="16"/>
      <c r="AE2" s="16"/>
      <c r="AF2" s="16"/>
      <c r="AG2" s="16"/>
      <c r="AH2" s="16"/>
      <c r="AI2" s="16"/>
      <c r="AJ2" s="16"/>
    </row>
    <row r="3" spans="1:36" ht="29.1" customHeight="1" thickBot="1">
      <c r="A3" s="28"/>
      <c r="B3" s="31"/>
      <c r="C3" s="215"/>
      <c r="D3" s="302" t="s">
        <v>317</v>
      </c>
      <c r="E3" s="303" t="str">
        <f ca="1">IF(OR(TRIM(D4)="-",TRIM(D5)="-"),"",VLOOKUP(MIN(C4,C5),[1]Hřiště!$B$11:$E$42,4,0))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c r="A4" s="87">
        <f ca="1">VLOOKUP(C4,[1]Postupy!$A$3:$C$66,3,0)</f>
        <v>6</v>
      </c>
      <c r="B4" s="149"/>
      <c r="C4" s="79">
        <v>1</v>
      </c>
      <c r="D4" s="80" t="str">
        <f ca="1">VLOOKUP(C4,[1]Postupy!$A$3:$B$66,2,0)</f>
        <v>6 PLUK Jablonec - Lukáš Petr</v>
      </c>
      <c r="E4" s="130"/>
      <c r="F4" s="150"/>
      <c r="G4" s="151"/>
      <c r="H4" s="152"/>
      <c r="I4" s="201"/>
      <c r="J4" s="151"/>
      <c r="K4" s="151"/>
      <c r="L4" s="151"/>
      <c r="M4" s="201"/>
      <c r="N4" s="151"/>
      <c r="O4" s="151"/>
      <c r="P4" s="151"/>
      <c r="Q4" s="201"/>
      <c r="R4" s="151"/>
      <c r="S4" s="151"/>
      <c r="T4" s="151"/>
      <c r="U4" s="151"/>
      <c r="V4" s="151"/>
      <c r="W4" s="151"/>
      <c r="X4" s="17"/>
      <c r="Y4" s="16"/>
      <c r="Z4" s="16"/>
      <c r="AA4" s="16"/>
      <c r="AB4" s="16"/>
      <c r="AC4" s="16"/>
      <c r="AD4" s="16"/>
      <c r="AE4" s="16"/>
      <c r="AF4" s="16"/>
      <c r="AG4" s="16"/>
      <c r="AH4" s="16"/>
      <c r="AI4" s="16"/>
      <c r="AJ4" s="16"/>
    </row>
    <row r="5" spans="1:36" ht="20.25" thickTop="1" thickBot="1">
      <c r="A5" s="87" t="str">
        <f ca="1">VLOOKUP(C5,[1]Postupy!$A$3:$C$66,3,0)</f>
        <v/>
      </c>
      <c r="B5" s="149"/>
      <c r="C5" s="81">
        <v>64</v>
      </c>
      <c r="D5" s="82" t="str">
        <f>VLOOKUP(C5,[1]Postupy!$A$3:$B$66,2,0)</f>
        <v xml:space="preserve"> - </v>
      </c>
      <c r="E5" s="131"/>
      <c r="F5" s="153"/>
      <c r="G5" s="154"/>
      <c r="H5" s="302" t="s">
        <v>317</v>
      </c>
      <c r="I5" s="303" t="str">
        <f ca="1">IF(OR(TRIM(H6)="-",TRIM(H7)="-"),"",VLOOKUP(MIN(G6,G7),[1]Hřiště!$B$11:$E$42,4,0))</f>
        <v/>
      </c>
      <c r="J5" s="151"/>
      <c r="K5" s="151"/>
      <c r="L5" s="151"/>
      <c r="M5" s="201"/>
      <c r="N5" s="151"/>
      <c r="O5" s="151"/>
      <c r="P5" s="156"/>
      <c r="Q5" s="201"/>
      <c r="R5" s="151"/>
      <c r="S5" s="151"/>
      <c r="T5" s="151"/>
      <c r="U5" s="151"/>
      <c r="V5" s="151"/>
      <c r="W5" s="151"/>
      <c r="X5" s="17"/>
      <c r="Y5" s="16"/>
      <c r="Z5" s="16"/>
      <c r="AA5" s="16"/>
      <c r="AB5" s="16"/>
      <c r="AC5" s="16"/>
      <c r="AD5" s="16"/>
      <c r="AE5" s="16"/>
      <c r="AF5" s="16"/>
      <c r="AG5" s="16"/>
      <c r="AH5" s="16"/>
      <c r="AI5" s="16"/>
      <c r="AJ5" s="16"/>
    </row>
    <row r="6" spans="1:36" ht="18.75" thickBot="1">
      <c r="A6" s="77"/>
      <c r="B6" s="157"/>
      <c r="C6" s="157">
        <f>C4+C5</f>
        <v>65</v>
      </c>
      <c r="D6" s="158"/>
      <c r="E6" s="198"/>
      <c r="F6" s="159"/>
      <c r="G6" s="79">
        <v>1</v>
      </c>
      <c r="H6" s="80" t="str">
        <f ca="1">IF(OR(TRIM(D4)="-",TRIM(D5)="-"), IF(TRIM(D4)="-",D5,D4),IF(AND(E4="",E5="")," ",IF(N(E4)=N(E5)," ",IF(N(E4)&gt;N(E5),D4,D5))))</f>
        <v>6 PLUK Jablonec - Lukáš Petr</v>
      </c>
      <c r="I6" s="130"/>
      <c r="J6" s="150"/>
      <c r="K6" s="151"/>
      <c r="L6" s="156"/>
      <c r="M6" s="201"/>
      <c r="N6" s="151"/>
      <c r="O6" s="151"/>
      <c r="P6" s="156"/>
      <c r="Q6" s="201"/>
      <c r="R6" s="151"/>
      <c r="S6" s="151"/>
      <c r="T6" s="151"/>
      <c r="U6" s="151"/>
      <c r="V6" s="151"/>
      <c r="W6" s="160"/>
      <c r="X6" s="16"/>
      <c r="Y6" s="16"/>
      <c r="Z6" s="16"/>
      <c r="AA6" s="16"/>
      <c r="AB6" s="16"/>
      <c r="AC6" s="16"/>
      <c r="AD6" s="16"/>
      <c r="AE6" s="16"/>
      <c r="AF6" s="16"/>
      <c r="AG6" s="16"/>
      <c r="AH6" s="16"/>
      <c r="AI6" s="16"/>
      <c r="AJ6" s="16"/>
    </row>
    <row r="7" spans="1:36" ht="20.25" thickTop="1" thickBot="1">
      <c r="A7" s="76"/>
      <c r="B7" s="161"/>
      <c r="C7" s="162"/>
      <c r="D7" s="302" t="s">
        <v>317</v>
      </c>
      <c r="E7" s="303" t="str">
        <f ca="1">IF(OR(TRIM(D8)="-",TRIM(D9)="-"),"",VLOOKUP(MIN(C8,C9),[1]Hřiště!$B$11:$E$42,4,0))</f>
        <v/>
      </c>
      <c r="F7" s="159"/>
      <c r="G7" s="81">
        <v>32</v>
      </c>
      <c r="H7" s="82" t="str">
        <f ca="1">IF(OR(TRIM(D8)="-",TRIM(D9)="-"), IF(TRIM(D8)="-",D9,D8),IF(AND(E8="",E9="")," ",IF(N(E8)=N(E9)," ",IF(N(E8)&gt;N(E9),D8,D9))))</f>
        <v xml:space="preserve"> - </v>
      </c>
      <c r="I7" s="131"/>
      <c r="J7" s="153"/>
      <c r="K7" s="163"/>
      <c r="L7" s="164"/>
      <c r="M7" s="199"/>
      <c r="N7" s="151"/>
      <c r="O7" s="151"/>
      <c r="P7" s="156"/>
      <c r="Q7" s="201"/>
      <c r="R7" s="151"/>
      <c r="S7" s="151"/>
      <c r="T7" s="151"/>
      <c r="U7" s="151"/>
      <c r="V7" s="151"/>
      <c r="W7" s="160"/>
      <c r="X7" s="16"/>
      <c r="Y7" s="16"/>
      <c r="Z7" s="16"/>
      <c r="AA7" s="16"/>
      <c r="AB7" s="16"/>
      <c r="AC7" s="16"/>
      <c r="AD7" s="16"/>
      <c r="AE7" s="16"/>
      <c r="AF7" s="16"/>
      <c r="AG7" s="16"/>
      <c r="AH7" s="16"/>
      <c r="AI7" s="16"/>
      <c r="AJ7" s="16"/>
    </row>
    <row r="8" spans="1:36" ht="18.75" thickBot="1">
      <c r="A8" s="87" t="str">
        <f ca="1">VLOOKUP(C8,[1]Postupy!$A$3:$C$66,3,0)</f>
        <v/>
      </c>
      <c r="B8" s="149"/>
      <c r="C8" s="79">
        <v>33</v>
      </c>
      <c r="D8" s="80" t="str">
        <f ca="1">VLOOKUP(C8,[1]Postupy!$A$3:$B$66,2,0)</f>
        <v xml:space="preserve"> - </v>
      </c>
      <c r="E8" s="130"/>
      <c r="F8" s="165"/>
      <c r="G8" s="166"/>
      <c r="H8" s="167"/>
      <c r="I8" s="202"/>
      <c r="J8" s="160"/>
      <c r="K8" s="163"/>
      <c r="L8" s="164"/>
      <c r="M8" s="199"/>
      <c r="N8" s="151"/>
      <c r="O8" s="151"/>
      <c r="P8" s="156"/>
      <c r="Q8" s="201"/>
      <c r="R8" s="151"/>
      <c r="S8" s="151"/>
      <c r="T8" s="151"/>
      <c r="U8" s="151"/>
      <c r="V8" s="151"/>
      <c r="W8" s="160"/>
      <c r="X8" s="16"/>
      <c r="Y8" s="16"/>
      <c r="Z8" s="16"/>
      <c r="AA8" s="16"/>
      <c r="AB8" s="16"/>
      <c r="AC8" s="16"/>
      <c r="AD8" s="16"/>
      <c r="AE8" s="16"/>
      <c r="AF8" s="16"/>
      <c r="AG8" s="16"/>
      <c r="AH8" s="16"/>
      <c r="AI8" s="16"/>
      <c r="AJ8" s="16"/>
    </row>
    <row r="9" spans="1:36" ht="20.25" thickTop="1" thickBot="1">
      <c r="A9" s="87" t="str">
        <f ca="1">VLOOKUP(C9,[1]Postupy!$A$3:$C$66,3,0)</f>
        <v/>
      </c>
      <c r="B9" s="149"/>
      <c r="C9" s="81">
        <v>32</v>
      </c>
      <c r="D9" s="82" t="str">
        <f ca="1">VLOOKUP(C9,[1]Postupy!$A$3:$B$66,2,0)</f>
        <v xml:space="preserve"> - </v>
      </c>
      <c r="E9" s="131"/>
      <c r="F9" s="152"/>
      <c r="G9" s="151"/>
      <c r="H9" s="168"/>
      <c r="I9" s="202"/>
      <c r="J9" s="160"/>
      <c r="K9" s="154"/>
      <c r="L9" s="302" t="s">
        <v>317</v>
      </c>
      <c r="M9" s="303" t="str">
        <f ca="1">IF(OR(TRIM(L10)="-",TRIM(L11)="-"),"",VLOOKUP(MIN(K10,K11),[1]Hřiště!$B$11:$E$42,4,0))</f>
        <v/>
      </c>
      <c r="N9" s="170"/>
      <c r="O9" s="151"/>
      <c r="P9" s="156"/>
      <c r="Q9" s="201"/>
      <c r="R9" s="151"/>
      <c r="S9" s="151"/>
      <c r="T9" s="151"/>
      <c r="U9" s="151"/>
      <c r="V9" s="151"/>
      <c r="W9" s="160"/>
      <c r="X9" s="16"/>
      <c r="Y9" s="16"/>
      <c r="Z9" s="16"/>
      <c r="AA9" s="16"/>
      <c r="AB9" s="16"/>
      <c r="AC9" s="16"/>
      <c r="AD9" s="16"/>
      <c r="AE9" s="16"/>
      <c r="AF9" s="16"/>
      <c r="AG9" s="16"/>
      <c r="AH9" s="16"/>
      <c r="AI9" s="16"/>
      <c r="AJ9" s="16"/>
    </row>
    <row r="10" spans="1:36" ht="18.75" thickBot="1">
      <c r="A10" s="77"/>
      <c r="B10" s="157"/>
      <c r="C10" s="157">
        <f>C8+C9</f>
        <v>65</v>
      </c>
      <c r="D10" s="158"/>
      <c r="E10" s="198"/>
      <c r="F10" s="262">
        <f>C6+C10</f>
        <v>130</v>
      </c>
      <c r="G10" s="151"/>
      <c r="H10" s="171"/>
      <c r="I10" s="201"/>
      <c r="J10" s="151"/>
      <c r="K10" s="79">
        <v>1</v>
      </c>
      <c r="L10" s="80" t="str">
        <f ca="1">IF(OR(TRIM(H6)="-",TRIM(H7)="-"), IF(TRIM(H6)="-",H7,H6),IF(AND(I6="",I7="")," ",IF(N(I6)=N(I7)," ",IF(N(I6)&gt;N(I7),H6,H7))))</f>
        <v>6 PLUK Jablonec - Lukáš Petr</v>
      </c>
      <c r="M10" s="130"/>
      <c r="N10" s="150"/>
      <c r="O10" s="40"/>
      <c r="P10" s="164"/>
      <c r="Q10" s="199"/>
      <c r="R10" s="151"/>
      <c r="S10" s="151"/>
      <c r="T10" s="151"/>
      <c r="U10" s="151"/>
      <c r="V10" s="151"/>
      <c r="W10" s="160"/>
      <c r="X10" s="16"/>
      <c r="Y10" s="16"/>
      <c r="Z10" s="16"/>
      <c r="AA10" s="16"/>
      <c r="AB10" s="16"/>
      <c r="AC10" s="16"/>
      <c r="AD10" s="15"/>
      <c r="AE10" s="16"/>
      <c r="AF10" s="16"/>
      <c r="AG10" s="16"/>
      <c r="AH10" s="16"/>
      <c r="AI10" s="16"/>
      <c r="AJ10" s="15"/>
    </row>
    <row r="11" spans="1:36" ht="20.25" thickTop="1" thickBot="1">
      <c r="A11" s="76"/>
      <c r="B11" s="161"/>
      <c r="C11" s="162"/>
      <c r="D11" s="302" t="s">
        <v>317</v>
      </c>
      <c r="E11" s="303" t="str">
        <f ca="1">IF(OR(TRIM(D12)="-",TRIM(D13)="-"),"",VLOOKUP(MIN(C12,C13),[1]Hřiště!$B$11:$E$42,4,0))</f>
        <v/>
      </c>
      <c r="F11" s="151"/>
      <c r="G11" s="151"/>
      <c r="H11" s="171"/>
      <c r="I11" s="201"/>
      <c r="J11" s="151"/>
      <c r="K11" s="81">
        <v>16</v>
      </c>
      <c r="L11" s="82" t="str">
        <f ca="1">IF(OR(TRIM(H14)="-",TRIM(H15)="-"), IF(TRIM(H14)="-",H15,H14),IF(AND(I14="",I15="")," ",IF(N(I14)=N(I15)," ",IF(N(I14)&gt;N(I15),H14,H15))))</f>
        <v>26 PPA POZORKA - Michovský Jiří</v>
      </c>
      <c r="M11" s="131"/>
      <c r="N11" s="153"/>
      <c r="O11" s="163"/>
      <c r="P11" s="164"/>
      <c r="Q11" s="199"/>
      <c r="R11" s="151"/>
      <c r="S11" s="151"/>
      <c r="T11" s="151"/>
      <c r="U11" s="151"/>
      <c r="V11" s="151"/>
      <c r="W11" s="160"/>
      <c r="X11" s="16"/>
      <c r="Y11" s="16"/>
      <c r="Z11" s="16"/>
      <c r="AA11" s="16"/>
      <c r="AB11" s="16"/>
      <c r="AC11" s="16"/>
      <c r="AD11" s="15"/>
      <c r="AE11" s="16"/>
      <c r="AF11" s="16"/>
      <c r="AG11" s="16"/>
      <c r="AH11" s="16"/>
      <c r="AI11" s="16"/>
      <c r="AJ11" s="15"/>
    </row>
    <row r="12" spans="1:36" ht="19.5" thickTop="1" thickBot="1">
      <c r="A12" s="87" t="str">
        <f ca="1">VLOOKUP(C12,[1]Postupy!$A$3:$C$66,3,0)</f>
        <v/>
      </c>
      <c r="B12" s="149"/>
      <c r="C12" s="79">
        <v>17</v>
      </c>
      <c r="D12" s="80" t="str">
        <f ca="1">VLOOKUP(C12,[1]Postupy!$A$3:$B$66,2,0)</f>
        <v xml:space="preserve"> - </v>
      </c>
      <c r="E12" s="130"/>
      <c r="F12" s="154"/>
      <c r="G12" s="151"/>
      <c r="H12" s="168"/>
      <c r="I12" s="202"/>
      <c r="J12" s="160"/>
      <c r="K12" s="172"/>
      <c r="L12" s="173"/>
      <c r="M12" s="203"/>
      <c r="N12" s="151"/>
      <c r="O12" s="163"/>
      <c r="P12" s="164"/>
      <c r="Q12" s="199"/>
      <c r="R12" s="151"/>
      <c r="S12" s="151"/>
      <c r="T12" s="151"/>
      <c r="U12" s="151"/>
      <c r="V12" s="151"/>
      <c r="W12" s="160"/>
      <c r="X12" s="16"/>
      <c r="Y12" s="16"/>
      <c r="Z12" s="16"/>
      <c r="AA12" s="16"/>
      <c r="AB12" s="16"/>
      <c r="AC12" s="16"/>
      <c r="AD12" s="15"/>
      <c r="AE12" s="16"/>
      <c r="AF12" s="16"/>
      <c r="AG12" s="16"/>
      <c r="AH12" s="16"/>
      <c r="AI12" s="16"/>
      <c r="AJ12" s="15"/>
    </row>
    <row r="13" spans="1:36" ht="20.25" thickTop="1" thickBot="1">
      <c r="A13" s="87" t="str">
        <f ca="1">VLOOKUP(C13,[1]Postupy!$A$3:$C$66,3,0)</f>
        <v/>
      </c>
      <c r="B13" s="149"/>
      <c r="C13" s="81">
        <v>48</v>
      </c>
      <c r="D13" s="82" t="str">
        <f>VLOOKUP(C13,[1]Postupy!$A$3:$B$66,2,0)</f>
        <v xml:space="preserve"> - </v>
      </c>
      <c r="E13" s="131"/>
      <c r="F13" s="174" t="s">
        <v>405</v>
      </c>
      <c r="G13" s="154"/>
      <c r="H13" s="302" t="s">
        <v>317</v>
      </c>
      <c r="I13" s="303" t="str">
        <f ca="1">IF(OR(TRIM(H14)="-",TRIM(H15)="-"),"",VLOOKUP(MIN(G14,G15),[1]Hřiště!$B$11:$E$42,4,0))</f>
        <v/>
      </c>
      <c r="J13" s="160"/>
      <c r="K13" s="163"/>
      <c r="L13" s="171"/>
      <c r="M13" s="199"/>
      <c r="N13" s="151"/>
      <c r="O13" s="163"/>
      <c r="P13" s="164"/>
      <c r="Q13" s="199"/>
      <c r="R13" s="151"/>
      <c r="S13" s="151"/>
      <c r="T13" s="151"/>
      <c r="U13" s="151"/>
      <c r="V13" s="151"/>
      <c r="W13" s="160"/>
      <c r="X13" s="16"/>
      <c r="Y13" s="16"/>
      <c r="Z13" s="16"/>
      <c r="AA13" s="16"/>
      <c r="AB13" s="16"/>
      <c r="AC13" s="16"/>
      <c r="AD13" s="15"/>
      <c r="AE13" s="16"/>
      <c r="AF13" s="16"/>
      <c r="AG13" s="16"/>
      <c r="AH13" s="16"/>
      <c r="AI13" s="16"/>
      <c r="AJ13" s="15"/>
    </row>
    <row r="14" spans="1:36" ht="18.75" thickBot="1">
      <c r="A14" s="77"/>
      <c r="B14" s="157"/>
      <c r="C14" s="157">
        <f>C12+C13</f>
        <v>65</v>
      </c>
      <c r="D14" s="158"/>
      <c r="E14" s="198"/>
      <c r="F14" s="159"/>
      <c r="G14" s="79">
        <v>17</v>
      </c>
      <c r="H14" s="80" t="str">
        <f ca="1">IF(OR(TRIM(D12)="-",TRIM(D13)="-"), IF(TRIM(D12)="-",D13,D12),IF(AND(E12="",E13="")," ",IF(N(E12)=N(E13)," ",IF(N(E12)&gt;N(E13),D12,D13))))</f>
        <v xml:space="preserve"> - </v>
      </c>
      <c r="I14" s="130"/>
      <c r="J14" s="165"/>
      <c r="K14" s="163"/>
      <c r="L14" s="171"/>
      <c r="M14" s="199"/>
      <c r="N14" s="151"/>
      <c r="O14" s="163"/>
      <c r="P14" s="164"/>
      <c r="Q14" s="199"/>
      <c r="R14" s="151"/>
      <c r="S14" s="151"/>
      <c r="T14" s="151"/>
      <c r="U14" s="151"/>
      <c r="V14" s="151"/>
      <c r="W14" s="160"/>
      <c r="X14" s="16"/>
      <c r="Y14" s="16"/>
      <c r="Z14" s="16"/>
      <c r="AA14" s="16"/>
      <c r="AB14" s="16"/>
      <c r="AC14" s="16"/>
      <c r="AD14" s="15"/>
      <c r="AE14" s="16"/>
      <c r="AF14" s="16"/>
      <c r="AG14" s="16"/>
      <c r="AH14" s="16"/>
      <c r="AI14" s="16"/>
      <c r="AJ14" s="15"/>
    </row>
    <row r="15" spans="1:36" ht="20.25" thickTop="1" thickBot="1">
      <c r="A15" s="76"/>
      <c r="B15" s="161"/>
      <c r="C15" s="162"/>
      <c r="D15" s="302" t="s">
        <v>317</v>
      </c>
      <c r="E15" s="303" t="str">
        <f ca="1">IF(OR(TRIM(D16)="-",TRIM(D17)="-"),"",VLOOKUP(MIN(C16,C17),[1]Hřiště!$B$11:$E$42,4,0))</f>
        <v/>
      </c>
      <c r="F15" s="170"/>
      <c r="G15" s="81">
        <v>16</v>
      </c>
      <c r="H15" s="82" t="str">
        <f ca="1">IF(OR(TRIM(D16)="-",TRIM(D17)="-"), IF(TRIM(D16)="-",D17,D16),IF(AND(E16="",E17="")," ",IF(N(E16)=N(E17)," ",IF(N(E16)&gt;N(E17),D16,D17))))</f>
        <v>26 PPA POZORKA - Michovský Jiří</v>
      </c>
      <c r="I15" s="131"/>
      <c r="J15" s="152"/>
      <c r="K15" s="151"/>
      <c r="L15" s="171"/>
      <c r="M15" s="201"/>
      <c r="N15" s="151"/>
      <c r="O15" s="163"/>
      <c r="P15" s="164"/>
      <c r="Q15" s="199"/>
      <c r="R15" s="151"/>
      <c r="S15" s="151"/>
      <c r="T15" s="151"/>
      <c r="U15" s="151"/>
      <c r="V15" s="151"/>
      <c r="W15" s="160"/>
      <c r="X15" s="16"/>
      <c r="Y15" s="16"/>
      <c r="Z15" s="16"/>
      <c r="AA15" s="16"/>
      <c r="AB15" s="16"/>
      <c r="AC15" s="16"/>
      <c r="AD15" s="16"/>
      <c r="AE15" s="16"/>
      <c r="AF15" s="16"/>
      <c r="AG15" s="16"/>
      <c r="AH15" s="16"/>
      <c r="AI15" s="16"/>
      <c r="AJ15" s="16"/>
    </row>
    <row r="16" spans="1:36" ht="19.5" thickTop="1" thickBot="1">
      <c r="A16" s="87" t="str">
        <f ca="1">VLOOKUP(C16,[1]Postupy!$A$3:$C$66,3,0)</f>
        <v/>
      </c>
      <c r="B16" s="149"/>
      <c r="C16" s="79">
        <v>49</v>
      </c>
      <c r="D16" s="80" t="str">
        <f>VLOOKUP(C16,[1]Postupy!$A$3:$B$66,2,0)</f>
        <v xml:space="preserve"> - </v>
      </c>
      <c r="E16" s="130"/>
      <c r="F16" s="175"/>
      <c r="G16" s="172"/>
      <c r="H16" s="173"/>
      <c r="I16" s="203"/>
      <c r="J16" s="151"/>
      <c r="K16" s="151"/>
      <c r="L16" s="168"/>
      <c r="M16" s="201"/>
      <c r="N16" s="151"/>
      <c r="O16" s="163"/>
      <c r="P16" s="164"/>
      <c r="Q16" s="199"/>
      <c r="R16" s="151"/>
      <c r="S16" s="151"/>
      <c r="T16" s="151"/>
      <c r="U16" s="151"/>
      <c r="V16" s="151"/>
      <c r="W16" s="160"/>
      <c r="X16" s="16"/>
      <c r="Y16" s="16"/>
      <c r="Z16" s="16"/>
      <c r="AA16" s="16"/>
      <c r="AB16" s="16"/>
      <c r="AC16" s="16"/>
      <c r="AD16" s="16"/>
      <c r="AE16" s="16"/>
      <c r="AF16" s="16"/>
      <c r="AG16" s="16"/>
      <c r="AH16" s="16"/>
      <c r="AI16" s="16"/>
      <c r="AJ16" s="16"/>
    </row>
    <row r="17" spans="1:36" ht="20.25" thickTop="1" thickBot="1">
      <c r="A17" s="87">
        <f ca="1">VLOOKUP(C17,[1]Postupy!$A$3:$C$66,3,0)</f>
        <v>26</v>
      </c>
      <c r="B17" s="149"/>
      <c r="C17" s="81">
        <v>16</v>
      </c>
      <c r="D17" s="82" t="str">
        <f ca="1">VLOOKUP(C17,[1]Postupy!$A$3:$B$66,2,0)</f>
        <v>26 PPA POZORKA - Michovský Jiří</v>
      </c>
      <c r="E17" s="131"/>
      <c r="F17" s="176"/>
      <c r="G17" s="151"/>
      <c r="H17" s="168"/>
      <c r="I17" s="201"/>
      <c r="J17" s="151"/>
      <c r="K17" s="151"/>
      <c r="L17" s="177"/>
      <c r="M17" s="202"/>
      <c r="N17" s="160"/>
      <c r="O17" s="154"/>
      <c r="P17" s="302" t="s">
        <v>317</v>
      </c>
      <c r="Q17" s="303" t="str">
        <f ca="1">IF(OR(TRIM(P18)="-",TRIM(P19)="-"),"",VLOOKUP(MIN(O18,O19),[1]Hřiště!$B$11:$E$42,4,0))</f>
        <v/>
      </c>
      <c r="S17" s="170"/>
      <c r="T17" s="170"/>
      <c r="U17" s="170"/>
      <c r="V17" s="151"/>
      <c r="W17" s="160"/>
      <c r="X17" s="16"/>
      <c r="Y17" s="16"/>
      <c r="Z17" s="16"/>
      <c r="AA17" s="16"/>
      <c r="AB17" s="16"/>
      <c r="AC17" s="16"/>
      <c r="AD17" s="16"/>
      <c r="AE17" s="16"/>
      <c r="AF17" s="16"/>
      <c r="AG17" s="16"/>
      <c r="AH17" s="16"/>
      <c r="AI17" s="16"/>
      <c r="AJ17" s="16"/>
    </row>
    <row r="18" spans="1:36" ht="18.75" thickBot="1">
      <c r="A18" s="77"/>
      <c r="B18" s="157"/>
      <c r="C18" s="157">
        <f>C16+C17</f>
        <v>65</v>
      </c>
      <c r="D18" s="158"/>
      <c r="E18" s="198"/>
      <c r="F18" s="262">
        <f>C14+C18</f>
        <v>130</v>
      </c>
      <c r="G18" s="151"/>
      <c r="H18" s="171"/>
      <c r="I18" s="201"/>
      <c r="J18" s="151"/>
      <c r="K18" s="151"/>
      <c r="L18" s="178"/>
      <c r="M18" s="202"/>
      <c r="N18" s="160"/>
      <c r="O18" s="79">
        <v>1</v>
      </c>
      <c r="P18" s="80" t="str">
        <f ca="1">IF(OR(TRIM(L10)="-",TRIM(L11)="-"), IF(TRIM(L10)="-",L11,L10),IF(AND(M10="",M11="")," ",IF(N(M10)=N(M11)," ",IF(N(M10)&gt;N(M11),L10,L11))))</f>
        <v xml:space="preserve"> </v>
      </c>
      <c r="Q18" s="130"/>
      <c r="R18" s="160"/>
      <c r="S18" s="151"/>
      <c r="T18" s="151"/>
      <c r="U18" s="151"/>
      <c r="V18" s="151"/>
      <c r="W18" s="160"/>
      <c r="X18" s="16"/>
      <c r="Y18" s="16"/>
      <c r="Z18" s="16"/>
      <c r="AA18" s="16"/>
      <c r="AB18" s="16"/>
      <c r="AC18" s="16"/>
      <c r="AD18" s="16"/>
      <c r="AE18" s="16"/>
      <c r="AF18" s="16"/>
      <c r="AG18" s="16"/>
      <c r="AH18" s="16"/>
      <c r="AI18" s="16"/>
      <c r="AJ18" s="16"/>
    </row>
    <row r="19" spans="1:36" ht="20.25" thickTop="1" thickBot="1">
      <c r="A19" s="76"/>
      <c r="B19" s="161"/>
      <c r="C19" s="162"/>
      <c r="D19" s="302" t="s">
        <v>317</v>
      </c>
      <c r="E19" s="303" t="str">
        <f ca="1">IF(OR(TRIM(D20)="-",TRIM(D21)="-"),"",VLOOKUP(MIN(C20,C21),[1]Hřiště!$B$11:$E$42,4,0))</f>
        <v/>
      </c>
      <c r="F19" s="151"/>
      <c r="G19" s="151"/>
      <c r="H19" s="171"/>
      <c r="I19" s="201"/>
      <c r="J19" s="151"/>
      <c r="K19" s="151"/>
      <c r="L19" s="178"/>
      <c r="M19" s="202"/>
      <c r="N19" s="159"/>
      <c r="O19" s="81">
        <v>8</v>
      </c>
      <c r="P19" s="82" t="str">
        <f ca="1">IF(OR(TRIM(L26)="-",TRIM(L27)="-"),IF(TRIM(L26)="-",L27,L26),IF(AND(M26="",M27="")," ",IF(N(M26)=N(M27)," ",IF(N(M26)&gt;N(M27),L26,L27))))</f>
        <v xml:space="preserve"> </v>
      </c>
      <c r="Q19" s="131"/>
      <c r="R19" s="153"/>
      <c r="S19" s="179"/>
      <c r="T19" s="151"/>
      <c r="U19" s="151"/>
      <c r="V19" s="151"/>
      <c r="W19" s="160"/>
      <c r="X19" s="16"/>
      <c r="Y19" s="16"/>
      <c r="Z19" s="16"/>
      <c r="AA19" s="16"/>
      <c r="AB19" s="16"/>
      <c r="AC19" s="16"/>
      <c r="AD19" s="16"/>
      <c r="AE19" s="16"/>
      <c r="AF19" s="16"/>
      <c r="AG19" s="16"/>
      <c r="AH19" s="16"/>
      <c r="AI19" s="16"/>
      <c r="AJ19" s="16"/>
    </row>
    <row r="20" spans="1:36" ht="19.5" thickTop="1" thickBot="1">
      <c r="A20" s="87">
        <f ca="1">VLOOKUP(C20,[1]Postupy!$A$3:$C$66,3,0)</f>
        <v>11</v>
      </c>
      <c r="B20" s="149"/>
      <c r="C20" s="79">
        <v>9</v>
      </c>
      <c r="D20" s="80" t="str">
        <f ca="1">VLOOKUP(C20,[1]Postupy!$A$3:$B$66,2,0)</f>
        <v>11 Petank Club Praha - Froněk Jiří ml.</v>
      </c>
      <c r="E20" s="130"/>
      <c r="F20" s="154"/>
      <c r="G20" s="151"/>
      <c r="H20" s="168"/>
      <c r="I20" s="201"/>
      <c r="J20" s="151"/>
      <c r="K20" s="151"/>
      <c r="L20" s="178"/>
      <c r="M20" s="202"/>
      <c r="N20" s="159"/>
      <c r="O20" s="172"/>
      <c r="P20" s="173"/>
      <c r="Q20" s="199"/>
      <c r="R20" s="160"/>
      <c r="S20" s="179"/>
      <c r="T20" s="155"/>
      <c r="U20" s="160"/>
      <c r="V20" s="151"/>
      <c r="W20" s="160"/>
      <c r="X20" s="16"/>
      <c r="Y20" s="16"/>
      <c r="Z20" s="16"/>
      <c r="AA20" s="16"/>
      <c r="AB20" s="16"/>
      <c r="AC20" s="15"/>
      <c r="AD20" s="16"/>
      <c r="AE20" s="16"/>
      <c r="AF20" s="16"/>
      <c r="AG20" s="16"/>
      <c r="AH20" s="16"/>
      <c r="AI20" s="15"/>
      <c r="AJ20" s="16"/>
    </row>
    <row r="21" spans="1:36" ht="20.25" thickTop="1" thickBot="1">
      <c r="A21" s="87" t="str">
        <f ca="1">VLOOKUP(C21,[1]Postupy!$A$3:$C$66,3,0)</f>
        <v/>
      </c>
      <c r="B21" s="149"/>
      <c r="C21" s="81">
        <v>56</v>
      </c>
      <c r="D21" s="82" t="str">
        <f>VLOOKUP(C21,[1]Postupy!$A$3:$B$66,2,0)</f>
        <v xml:space="preserve"> - </v>
      </c>
      <c r="E21" s="131"/>
      <c r="F21" s="180"/>
      <c r="G21" s="154"/>
      <c r="H21" s="302" t="s">
        <v>317</v>
      </c>
      <c r="I21" s="303" t="str">
        <f ca="1">IF(OR(TRIM(H22)="-",TRIM(H23)="-"),"",VLOOKUP(MIN(G22,G23),[1]Hřiště!$B$11:$E$42,4,0))</f>
        <v/>
      </c>
      <c r="J21" s="151"/>
      <c r="K21" s="151"/>
      <c r="L21" s="178"/>
      <c r="M21" s="202"/>
      <c r="N21" s="159"/>
      <c r="O21" s="40"/>
      <c r="P21" s="171"/>
      <c r="Q21" s="202"/>
      <c r="R21" s="160"/>
      <c r="S21" s="179"/>
      <c r="T21" s="155"/>
      <c r="U21" s="160"/>
      <c r="V21" s="151"/>
      <c r="W21" s="160"/>
      <c r="X21" s="16"/>
      <c r="Y21" s="16"/>
      <c r="Z21" s="16"/>
      <c r="AA21" s="16"/>
      <c r="AB21" s="16"/>
      <c r="AC21" s="15"/>
      <c r="AD21" s="16"/>
      <c r="AE21" s="16"/>
      <c r="AF21" s="16"/>
      <c r="AG21" s="16"/>
      <c r="AH21" s="16"/>
      <c r="AI21" s="15"/>
      <c r="AJ21" s="16"/>
    </row>
    <row r="22" spans="1:36" ht="19.5" thickTop="1" thickBot="1">
      <c r="A22" s="77"/>
      <c r="B22" s="157"/>
      <c r="C22" s="157">
        <f>C20+C21</f>
        <v>65</v>
      </c>
      <c r="D22" s="158"/>
      <c r="E22" s="198"/>
      <c r="F22" s="159"/>
      <c r="G22" s="79">
        <v>9</v>
      </c>
      <c r="H22" s="80" t="str">
        <f ca="1">IF(OR(TRIM(D20)="-",TRIM(D21)="-"), IF(TRIM(D20)="-",D21,D20),IF(AND(E20="",E21="")," ",IF(N(E20)=N(E21)," ",IF(N(E20)&gt;N(E21),D20,D21))))</f>
        <v>11 Petank Club Praha - Froněk Jiří ml.</v>
      </c>
      <c r="I22" s="130"/>
      <c r="J22" s="150"/>
      <c r="K22" s="151"/>
      <c r="L22" s="178"/>
      <c r="M22" s="202"/>
      <c r="N22" s="159"/>
      <c r="O22" s="40"/>
      <c r="P22" s="171"/>
      <c r="Q22" s="202"/>
      <c r="R22" s="160"/>
      <c r="S22" s="179"/>
      <c r="T22" s="155"/>
      <c r="U22" s="160"/>
      <c r="V22" s="151"/>
      <c r="W22" s="160"/>
      <c r="X22" s="16"/>
      <c r="Y22" s="16"/>
      <c r="Z22" s="16"/>
      <c r="AA22" s="16"/>
      <c r="AB22" s="16"/>
      <c r="AC22" s="15"/>
      <c r="AD22" s="16"/>
      <c r="AE22" s="16"/>
      <c r="AF22" s="16"/>
      <c r="AG22" s="16"/>
      <c r="AH22" s="16"/>
      <c r="AI22" s="15"/>
      <c r="AJ22" s="16"/>
    </row>
    <row r="23" spans="1:36" ht="20.25" thickTop="1" thickBot="1">
      <c r="A23" s="76"/>
      <c r="B23" s="161"/>
      <c r="C23" s="162"/>
      <c r="D23" s="302" t="s">
        <v>317</v>
      </c>
      <c r="E23" s="303" t="str">
        <f ca="1">IF(OR(TRIM(D24)="-",TRIM(D25)="-"),"",VLOOKUP(MIN(C24,C25),[1]Hřiště!$B$11:$E$42,4,0))</f>
        <v/>
      </c>
      <c r="F23" s="159"/>
      <c r="G23" s="81">
        <v>24</v>
      </c>
      <c r="H23" s="82" t="str">
        <f ca="1">IF(OR(TRIM(D24)="-",TRIM(D25)="-"), IF(TRIM(D24)="-",D25,D24),IF(AND(E24="",E25="")," ",IF(N(E24)=N(E25)," ",IF(N(E24)&gt;N(E25),D24,D25))))</f>
        <v xml:space="preserve"> - </v>
      </c>
      <c r="I23" s="131"/>
      <c r="J23" s="153"/>
      <c r="K23" s="163"/>
      <c r="L23" s="181"/>
      <c r="M23" s="202"/>
      <c r="N23" s="159"/>
      <c r="O23" s="40"/>
      <c r="P23" s="168"/>
      <c r="Q23" s="202"/>
      <c r="R23" s="160"/>
      <c r="S23" s="179"/>
      <c r="T23" s="155"/>
      <c r="U23" s="160"/>
      <c r="V23" s="151"/>
      <c r="W23" s="160"/>
      <c r="X23" s="16"/>
      <c r="Y23" s="16"/>
      <c r="Z23" s="16"/>
      <c r="AA23" s="16"/>
      <c r="AB23" s="16"/>
      <c r="AC23" s="16"/>
      <c r="AD23" s="16"/>
      <c r="AE23" s="16"/>
      <c r="AF23" s="16"/>
      <c r="AG23" s="16"/>
      <c r="AH23" s="16"/>
      <c r="AI23" s="16"/>
      <c r="AJ23" s="16"/>
    </row>
    <row r="24" spans="1:36" ht="19.5" thickTop="1" thickBot="1">
      <c r="A24" s="87" t="str">
        <f ca="1">VLOOKUP(C24,[1]Postupy!$A$3:$C$66,3,0)</f>
        <v/>
      </c>
      <c r="B24" s="149"/>
      <c r="C24" s="79">
        <v>41</v>
      </c>
      <c r="D24" s="80" t="str">
        <f ca="1">VLOOKUP(C24,[1]Postupy!$A$3:$B$66,2,0)</f>
        <v xml:space="preserve"> - </v>
      </c>
      <c r="E24" s="130"/>
      <c r="F24" s="165"/>
      <c r="G24" s="166"/>
      <c r="H24" s="173"/>
      <c r="I24" s="204"/>
      <c r="J24" s="160"/>
      <c r="K24" s="163"/>
      <c r="L24" s="182"/>
      <c r="M24" s="202"/>
      <c r="N24" s="159"/>
      <c r="O24" s="40"/>
      <c r="P24" s="177"/>
      <c r="Q24" s="202"/>
      <c r="R24" s="160"/>
      <c r="S24" s="179"/>
      <c r="T24" s="155"/>
      <c r="U24" s="160"/>
      <c r="V24" s="151"/>
      <c r="W24" s="160"/>
      <c r="X24" s="16"/>
      <c r="Y24" s="16"/>
      <c r="Z24" s="16"/>
      <c r="AA24" s="16"/>
      <c r="AB24" s="16"/>
      <c r="AC24" s="16"/>
      <c r="AD24" s="16"/>
      <c r="AE24" s="16"/>
      <c r="AF24" s="16"/>
      <c r="AG24" s="16"/>
      <c r="AH24" s="16"/>
      <c r="AI24" s="16"/>
      <c r="AJ24" s="16"/>
    </row>
    <row r="25" spans="1:36" ht="20.25" thickTop="1" thickBot="1">
      <c r="A25" s="87" t="str">
        <f ca="1">VLOOKUP(C25,[1]Postupy!$A$3:$C$66,3,0)</f>
        <v/>
      </c>
      <c r="B25" s="149"/>
      <c r="C25" s="81">
        <v>24</v>
      </c>
      <c r="D25" s="82" t="str">
        <f ca="1">VLOOKUP(C25,[1]Postupy!$A$3:$B$66,2,0)</f>
        <v xml:space="preserve"> - </v>
      </c>
      <c r="E25" s="131"/>
      <c r="F25" s="152"/>
      <c r="G25" s="151"/>
      <c r="H25" s="168"/>
      <c r="I25" s="202"/>
      <c r="J25" s="160"/>
      <c r="K25" s="154"/>
      <c r="L25" s="302" t="s">
        <v>317</v>
      </c>
      <c r="M25" s="303" t="str">
        <f ca="1">IF(OR(TRIM(L26)="-",TRIM(L27)="-"),"",VLOOKUP(MIN(K26,K27),[1]Hřiště!$B$11:$E$42,4,0))</f>
        <v/>
      </c>
      <c r="N25" s="183"/>
      <c r="O25" s="40"/>
      <c r="P25" s="181"/>
      <c r="Q25" s="202"/>
      <c r="R25" s="160"/>
      <c r="S25" s="179"/>
      <c r="T25" s="155"/>
      <c r="U25" s="160"/>
      <c r="V25" s="151"/>
      <c r="W25" s="160"/>
      <c r="X25" s="16"/>
      <c r="Y25" s="16"/>
      <c r="Z25" s="16"/>
      <c r="AA25" s="16"/>
      <c r="AB25" s="16"/>
      <c r="AC25" s="16"/>
      <c r="AD25" s="16"/>
      <c r="AE25" s="16"/>
      <c r="AF25" s="16"/>
      <c r="AG25" s="16"/>
      <c r="AH25" s="16"/>
      <c r="AI25" s="16"/>
      <c r="AJ25" s="16"/>
    </row>
    <row r="26" spans="1:36" ht="19.5" thickTop="1" thickBot="1">
      <c r="A26" s="77"/>
      <c r="B26" s="157"/>
      <c r="C26" s="157">
        <f>C24+C25</f>
        <v>65</v>
      </c>
      <c r="D26" s="158"/>
      <c r="E26" s="198"/>
      <c r="F26" s="262">
        <f>C22+C26</f>
        <v>130</v>
      </c>
      <c r="G26" s="151"/>
      <c r="H26" s="171"/>
      <c r="I26" s="201"/>
      <c r="J26" s="151"/>
      <c r="K26" s="79">
        <v>9</v>
      </c>
      <c r="L26" s="80" t="str">
        <f ca="1">IF(OR(TRIM(H22)="-",TRIM(H23)="-"), IF(TRIM(H22)="-",H23,H22),IF(AND(I22="",I23="")," ",IF(N(I22)=N(I23)," ",IF(N(I22)&gt;N(I23),H22,H23))))</f>
        <v>11 Petank Club Praha - Froněk Jiří ml.</v>
      </c>
      <c r="M26" s="130"/>
      <c r="N26" s="165"/>
      <c r="O26" s="151"/>
      <c r="P26" s="178"/>
      <c r="Q26" s="202"/>
      <c r="R26" s="160"/>
      <c r="S26" s="179"/>
      <c r="T26" s="155"/>
      <c r="U26" s="151"/>
      <c r="V26" s="151"/>
      <c r="W26" s="151"/>
      <c r="X26" s="16"/>
      <c r="Y26" s="17"/>
      <c r="Z26" s="16"/>
      <c r="AA26" s="16"/>
      <c r="AB26" s="16"/>
      <c r="AC26" s="17"/>
      <c r="AD26" s="16"/>
      <c r="AE26" s="16"/>
      <c r="AF26" s="16"/>
      <c r="AG26" s="16"/>
      <c r="AH26" s="16"/>
      <c r="AI26" s="17"/>
      <c r="AJ26" s="16"/>
    </row>
    <row r="27" spans="1:36" ht="20.25" thickTop="1" thickBot="1">
      <c r="A27" s="76"/>
      <c r="B27" s="161"/>
      <c r="C27" s="162"/>
      <c r="D27" s="302" t="s">
        <v>317</v>
      </c>
      <c r="E27" s="303" t="str">
        <f ca="1">IF(OR(TRIM(D28)="-",TRIM(D29)="-"),"",VLOOKUP(MIN(C28,C29),[1]Hřiště!$B$11:$E$42,4,0))</f>
        <v/>
      </c>
      <c r="F27" s="151"/>
      <c r="G27" s="151"/>
      <c r="H27" s="171"/>
      <c r="I27" s="201"/>
      <c r="J27" s="151"/>
      <c r="K27" s="81">
        <v>8</v>
      </c>
      <c r="L27" s="82" t="str">
        <f ca="1">IF(OR(TRIM(H30)="-",TRIM(H31)="-"), IF(TRIM(H30)="-",H31,H30),IF(AND(I30="",I31="")," ",IF(N(I30)=N(I31)," ",IF(N(I30)&gt;N(I31),H30,H31))))</f>
        <v>30 1. KPK Vrchlabí - Brázda Vladimír</v>
      </c>
      <c r="M27" s="131"/>
      <c r="N27" s="152"/>
      <c r="O27" s="151"/>
      <c r="P27" s="178"/>
      <c r="Q27" s="202"/>
      <c r="R27" s="160"/>
      <c r="S27" s="179"/>
      <c r="T27" s="155"/>
      <c r="U27" s="151"/>
      <c r="V27" s="151"/>
      <c r="W27" s="151"/>
      <c r="X27" s="16"/>
      <c r="Y27" s="17"/>
      <c r="Z27" s="16"/>
      <c r="AA27" s="16"/>
      <c r="AB27" s="16"/>
      <c r="AC27" s="17"/>
      <c r="AD27" s="16"/>
      <c r="AE27" s="16"/>
      <c r="AF27" s="16"/>
      <c r="AG27" s="16"/>
      <c r="AH27" s="16"/>
      <c r="AI27" s="17"/>
      <c r="AJ27" s="16"/>
    </row>
    <row r="28" spans="1:36" ht="19.5" thickTop="1" thickBot="1">
      <c r="A28" s="87" t="str">
        <f ca="1">VLOOKUP(C28,[1]Postupy!$A$3:$C$66,3,0)</f>
        <v/>
      </c>
      <c r="B28" s="149"/>
      <c r="C28" s="79">
        <v>25</v>
      </c>
      <c r="D28" s="80" t="str">
        <f ca="1">VLOOKUP(C28,[1]Postupy!$A$3:$B$66,2,0)</f>
        <v xml:space="preserve"> - </v>
      </c>
      <c r="E28" s="130"/>
      <c r="F28" s="154"/>
      <c r="G28" s="151"/>
      <c r="H28" s="168"/>
      <c r="I28" s="201"/>
      <c r="J28" s="160"/>
      <c r="K28" s="172"/>
      <c r="L28" s="173"/>
      <c r="M28" s="203"/>
      <c r="N28" s="151"/>
      <c r="O28" s="151"/>
      <c r="P28" s="178"/>
      <c r="Q28" s="202"/>
      <c r="R28" s="160"/>
      <c r="S28" s="179"/>
      <c r="T28" s="169"/>
      <c r="U28" s="160"/>
      <c r="V28" s="151"/>
      <c r="W28" s="160"/>
      <c r="X28" s="16"/>
      <c r="Y28" s="16"/>
      <c r="Z28" s="16"/>
      <c r="AA28" s="16"/>
      <c r="AB28" s="16"/>
      <c r="AC28" s="16"/>
      <c r="AD28" s="16"/>
      <c r="AE28" s="16"/>
      <c r="AF28" s="16"/>
      <c r="AG28" s="16"/>
      <c r="AH28" s="16"/>
      <c r="AI28" s="16"/>
      <c r="AJ28" s="16"/>
    </row>
    <row r="29" spans="1:36" ht="20.25" thickTop="1" thickBot="1">
      <c r="A29" s="87" t="str">
        <f ca="1">VLOOKUP(C29,[1]Postupy!$A$3:$C$66,3,0)</f>
        <v/>
      </c>
      <c r="B29" s="149"/>
      <c r="C29" s="81">
        <v>40</v>
      </c>
      <c r="D29" s="82" t="str">
        <f ca="1">VLOOKUP(C29,[1]Postupy!$A$3:$B$66,2,0)</f>
        <v xml:space="preserve"> - </v>
      </c>
      <c r="E29" s="131"/>
      <c r="F29" s="174" t="s">
        <v>405</v>
      </c>
      <c r="G29" s="154"/>
      <c r="H29" s="302" t="s">
        <v>317</v>
      </c>
      <c r="I29" s="303" t="str">
        <f ca="1">IF(OR(TRIM(H30)="-",TRIM(H31)="-"),"",VLOOKUP(MIN(G30,G31),[1]Hřiště!$B$11:$E$42,4,0))</f>
        <v/>
      </c>
      <c r="J29" s="160"/>
      <c r="K29" s="163"/>
      <c r="L29" s="171"/>
      <c r="M29" s="199"/>
      <c r="N29" s="151"/>
      <c r="O29" s="151"/>
      <c r="P29" s="178"/>
      <c r="Q29" s="202"/>
      <c r="R29" s="160"/>
      <c r="S29" s="179"/>
      <c r="T29" s="169"/>
      <c r="U29" s="160"/>
      <c r="V29" s="151"/>
      <c r="W29" s="160"/>
      <c r="X29" s="33"/>
      <c r="Y29" s="16"/>
      <c r="Z29" s="16"/>
      <c r="AA29" s="16"/>
      <c r="AB29" s="16"/>
      <c r="AC29" s="16"/>
      <c r="AD29" s="16"/>
      <c r="AE29" s="16"/>
      <c r="AF29" s="16"/>
      <c r="AG29" s="16"/>
      <c r="AH29" s="16"/>
      <c r="AI29" s="16"/>
      <c r="AJ29" s="16"/>
    </row>
    <row r="30" spans="1:36" ht="19.5" thickTop="1" thickBot="1">
      <c r="A30" s="77"/>
      <c r="B30" s="157"/>
      <c r="C30" s="157">
        <f>C28+C29</f>
        <v>65</v>
      </c>
      <c r="D30" s="158"/>
      <c r="E30" s="198"/>
      <c r="F30" s="22"/>
      <c r="G30" s="79">
        <v>25</v>
      </c>
      <c r="H30" s="80" t="str">
        <f ca="1">IF(OR(TRIM(D28)="-",TRIM(D29)="-"), IF(TRIM(D28)="-",D29,D28),IF(AND(E28="",E29="")," ",IF(N(E28)=N(E29)," ",IF(N(E28)&gt;N(E29),D28,D29))))</f>
        <v xml:space="preserve"> - </v>
      </c>
      <c r="I30" s="130"/>
      <c r="J30" s="165"/>
      <c r="K30" s="163"/>
      <c r="L30" s="171"/>
      <c r="M30" s="199"/>
      <c r="N30" s="151"/>
      <c r="O30" s="151"/>
      <c r="P30" s="178"/>
      <c r="Q30" s="202"/>
      <c r="R30" s="160"/>
      <c r="S30" s="179"/>
      <c r="T30" s="169"/>
      <c r="U30" s="160"/>
      <c r="V30" s="151"/>
      <c r="W30" s="160"/>
      <c r="X30" s="33"/>
      <c r="Y30" s="16"/>
      <c r="Z30" s="16"/>
      <c r="AA30" s="16"/>
      <c r="AB30" s="16"/>
      <c r="AC30" s="16"/>
      <c r="AD30" s="16"/>
      <c r="AE30" s="16"/>
      <c r="AF30" s="16"/>
      <c r="AG30" s="16"/>
      <c r="AH30" s="16"/>
      <c r="AI30" s="16"/>
      <c r="AJ30" s="16"/>
    </row>
    <row r="31" spans="1:36" ht="20.25" thickTop="1" thickBot="1">
      <c r="A31" s="76"/>
      <c r="B31" s="161"/>
      <c r="C31" s="162"/>
      <c r="D31" s="302" t="s">
        <v>317</v>
      </c>
      <c r="E31" s="303" t="str">
        <f ca="1">IF(OR(TRIM(D32)="-",TRIM(D33)="-"),"",VLOOKUP(MIN(C32,C33),[1]Hřiště!$B$11:$E$42,4,0))</f>
        <v/>
      </c>
      <c r="F31" s="170"/>
      <c r="G31" s="81">
        <v>8</v>
      </c>
      <c r="H31" s="82" t="str">
        <f ca="1">IF(OR(TRIM(D32)="-",TRIM(D33)="-"), IF(TRIM(D32)="-",D33,D32),IF(AND(E32="",E33="")," ",IF(N(E32)=N(E33)," ",IF(N(E32)&gt;N(E33),D32,D33))))</f>
        <v>30 1. KPK Vrchlabí - Brázda Vladimír</v>
      </c>
      <c r="I31" s="131"/>
      <c r="J31" s="152"/>
      <c r="K31" s="151"/>
      <c r="L31" s="171"/>
      <c r="M31" s="201"/>
      <c r="N31" s="151"/>
      <c r="O31" s="151"/>
      <c r="P31" s="178"/>
      <c r="Q31" s="202"/>
      <c r="R31" s="160"/>
      <c r="S31" s="179"/>
      <c r="T31" s="169"/>
      <c r="U31" s="160"/>
      <c r="V31" s="151"/>
      <c r="W31" s="160"/>
      <c r="X31" s="33"/>
      <c r="Y31" s="16"/>
      <c r="Z31" s="16"/>
      <c r="AA31" s="16"/>
      <c r="AB31" s="16"/>
      <c r="AC31" s="16"/>
      <c r="AD31" s="16"/>
      <c r="AE31" s="16"/>
      <c r="AF31" s="16"/>
      <c r="AG31" s="16"/>
      <c r="AH31" s="16"/>
      <c r="AI31" s="16"/>
      <c r="AJ31" s="16"/>
    </row>
    <row r="32" spans="1:36" ht="19.5" thickTop="1" thickBot="1">
      <c r="A32" s="87" t="str">
        <f ca="1">VLOOKUP(C32,[1]Postupy!$A$3:$C$66,3,0)</f>
        <v/>
      </c>
      <c r="B32" s="149"/>
      <c r="C32" s="79">
        <v>57</v>
      </c>
      <c r="D32" s="80" t="str">
        <f>VLOOKUP(C32,[1]Postupy!$A$3:$B$66,2,0)</f>
        <v xml:space="preserve"> - </v>
      </c>
      <c r="E32" s="130"/>
      <c r="F32" s="165"/>
      <c r="G32" s="172"/>
      <c r="H32" s="173"/>
      <c r="I32" s="203"/>
      <c r="J32" s="151"/>
      <c r="K32" s="151"/>
      <c r="L32" s="168"/>
      <c r="M32" s="201"/>
      <c r="N32" s="151"/>
      <c r="O32" s="151"/>
      <c r="P32" s="178"/>
      <c r="Q32" s="202"/>
      <c r="R32" s="160"/>
      <c r="S32" s="179"/>
      <c r="T32" s="169"/>
      <c r="U32" s="160"/>
      <c r="V32" s="151"/>
      <c r="W32" s="160"/>
      <c r="X32" s="33"/>
      <c r="Y32" s="16"/>
      <c r="Z32" s="16"/>
      <c r="AA32" s="16"/>
      <c r="AB32" s="16"/>
      <c r="AC32" s="16"/>
      <c r="AD32" s="16"/>
      <c r="AE32" s="16"/>
      <c r="AF32" s="16"/>
      <c r="AG32" s="16"/>
      <c r="AH32" s="16"/>
      <c r="AI32" s="16"/>
      <c r="AJ32" s="16"/>
    </row>
    <row r="33" spans="1:36" ht="20.25" thickTop="1" thickBot="1">
      <c r="A33" s="87">
        <f ca="1">VLOOKUP(C33,[1]Postupy!$A$3:$C$66,3,0)</f>
        <v>30</v>
      </c>
      <c r="B33" s="149"/>
      <c r="C33" s="81">
        <v>8</v>
      </c>
      <c r="D33" s="82" t="str">
        <f ca="1">VLOOKUP(C33,[1]Postupy!$A$3:$B$66,2,0)</f>
        <v>30 1. KPK Vrchlabí - Brázda Vladimír</v>
      </c>
      <c r="E33" s="131"/>
      <c r="F33" s="176"/>
      <c r="G33" s="151"/>
      <c r="H33" s="168"/>
      <c r="I33" s="201"/>
      <c r="J33" s="151"/>
      <c r="K33" s="151"/>
      <c r="L33" s="177"/>
      <c r="M33" s="201"/>
      <c r="N33" s="151"/>
      <c r="O33" s="151"/>
      <c r="P33" s="178"/>
      <c r="Q33" s="202"/>
      <c r="R33" s="160"/>
      <c r="S33" s="179"/>
      <c r="T33" s="302" t="s">
        <v>317</v>
      </c>
      <c r="U33" s="303" t="str">
        <f ca="1">IF(OR(TRIM(T34)="-",TRIM(T35)="-"),"",VLOOKUP(MIN(S34,S35),[1]Hřiště!$B$11:$E$42,4,0))</f>
        <v/>
      </c>
      <c r="V33" s="151"/>
      <c r="W33" s="151"/>
      <c r="X33" s="16"/>
      <c r="Y33" s="16"/>
      <c r="Z33" s="16"/>
      <c r="AA33" s="16"/>
      <c r="AB33" s="16"/>
      <c r="AC33" s="16"/>
      <c r="AD33" s="16"/>
      <c r="AE33" s="16"/>
      <c r="AF33" s="16"/>
      <c r="AG33" s="16"/>
      <c r="AH33" s="16"/>
      <c r="AI33" s="16"/>
      <c r="AJ33" s="16"/>
    </row>
    <row r="34" spans="1:36" ht="19.5" thickTop="1" thickBot="1">
      <c r="A34" s="77"/>
      <c r="B34" s="157"/>
      <c r="C34" s="157">
        <f>C32+C33</f>
        <v>65</v>
      </c>
      <c r="D34" s="158"/>
      <c r="E34" s="198"/>
      <c r="F34" s="262">
        <f>C30+C34</f>
        <v>130</v>
      </c>
      <c r="G34" s="151"/>
      <c r="H34" s="171"/>
      <c r="I34" s="201"/>
      <c r="J34" s="151"/>
      <c r="K34" s="151"/>
      <c r="L34" s="184"/>
      <c r="M34" s="201"/>
      <c r="N34" s="151"/>
      <c r="O34" s="151"/>
      <c r="P34" s="184"/>
      <c r="Q34" s="201"/>
      <c r="R34" s="151"/>
      <c r="S34" s="37">
        <v>1</v>
      </c>
      <c r="T34" s="80" t="str">
        <f ca="1">IF(OR(TRIM(P18)="-",TRIM(P19)="-"), IF(TRIM(P18)="-",P19,P18),IF(AND(Q18="",Q19="")," ",IF(N(Q18)=N(Q19)," ",IF(N(Q18)&gt;N(Q19),P18,P19))))</f>
        <v xml:space="preserve"> </v>
      </c>
      <c r="U34" s="130"/>
      <c r="V34" s="160"/>
      <c r="W34" s="151"/>
      <c r="X34" s="16"/>
      <c r="Y34" s="16"/>
      <c r="Z34" s="16"/>
      <c r="AA34" s="16"/>
      <c r="AB34" s="16"/>
      <c r="AC34" s="16"/>
      <c r="AD34" s="16"/>
      <c r="AE34" s="16"/>
      <c r="AF34" s="16"/>
      <c r="AG34" s="16"/>
      <c r="AH34" s="16"/>
      <c r="AI34" s="16"/>
      <c r="AJ34" s="16"/>
    </row>
    <row r="35" spans="1:36" ht="20.25" thickTop="1" thickBot="1">
      <c r="A35" s="76"/>
      <c r="B35" s="161"/>
      <c r="C35" s="162"/>
      <c r="D35" s="302" t="s">
        <v>317</v>
      </c>
      <c r="E35" s="303" t="str">
        <f ca="1">IF(OR(TRIM(D36)="-",TRIM(D37)="-"),"",VLOOKUP(MIN(C36,C37),[1]Hřiště!$B$11:$E$42,4,0))</f>
        <v/>
      </c>
      <c r="F35" s="22"/>
      <c r="G35" s="151"/>
      <c r="H35" s="171"/>
      <c r="I35" s="201"/>
      <c r="J35" s="151"/>
      <c r="K35" s="151"/>
      <c r="L35" s="184"/>
      <c r="M35" s="201"/>
      <c r="N35" s="151"/>
      <c r="O35" s="151"/>
      <c r="P35" s="184"/>
      <c r="Q35" s="201"/>
      <c r="R35" s="151"/>
      <c r="S35" s="81">
        <v>4</v>
      </c>
      <c r="T35" s="82" t="str">
        <f ca="1">IF(OR(TRIM(P50)="-",TRIM(P51)="-"), IF(TRIM(P50)="-",P51,P50),IF(AND(Q50="",Q51="")," ",IF(N(Q50)=N(Q51)," ",IF(N(Q50)&gt;N(Q51),P50,P51))))</f>
        <v xml:space="preserve"> </v>
      </c>
      <c r="U35" s="131"/>
      <c r="V35" s="153"/>
      <c r="W35" s="179"/>
      <c r="X35" s="16"/>
      <c r="Y35" s="16"/>
      <c r="Z35" s="16"/>
      <c r="AA35" s="16"/>
      <c r="AB35" s="16"/>
      <c r="AC35" s="16"/>
      <c r="AD35" s="16"/>
      <c r="AE35" s="16"/>
      <c r="AF35" s="16"/>
      <c r="AG35" s="16"/>
      <c r="AH35" s="16"/>
      <c r="AI35" s="16"/>
      <c r="AJ35" s="16"/>
    </row>
    <row r="36" spans="1:36" ht="19.5" thickTop="1" thickBot="1">
      <c r="A36" s="87">
        <f ca="1">VLOOKUP(C36,[1]Postupy!$A$3:$C$66,3,0)</f>
        <v>5</v>
      </c>
      <c r="B36" s="149"/>
      <c r="C36" s="79">
        <v>5</v>
      </c>
      <c r="D36" s="80" t="str">
        <f ca="1">VLOOKUP(C36,[1]Postupy!$A$3:$B$66,2,0)</f>
        <v>5 PC Kolová - Kauca Jindřich</v>
      </c>
      <c r="E36" s="130"/>
      <c r="F36" s="154"/>
      <c r="G36" s="151"/>
      <c r="H36" s="168"/>
      <c r="I36" s="201"/>
      <c r="J36" s="151"/>
      <c r="K36" s="151"/>
      <c r="L36" s="184"/>
      <c r="M36" s="201"/>
      <c r="N36" s="151"/>
      <c r="O36" s="151"/>
      <c r="P36" s="178"/>
      <c r="Q36" s="202"/>
      <c r="R36" s="160"/>
      <c r="S36" s="172"/>
      <c r="T36" s="185"/>
      <c r="U36" s="40"/>
      <c r="V36" s="160"/>
      <c r="W36" s="179"/>
      <c r="X36" s="16"/>
      <c r="Y36" s="16"/>
      <c r="Z36" s="16"/>
      <c r="AA36" s="16"/>
      <c r="AB36" s="16"/>
      <c r="AC36" s="16"/>
      <c r="AD36" s="16"/>
      <c r="AE36" s="16"/>
      <c r="AF36" s="16"/>
      <c r="AG36" s="16"/>
      <c r="AH36" s="16"/>
      <c r="AI36" s="16"/>
      <c r="AJ36" s="16"/>
    </row>
    <row r="37" spans="1:36" ht="20.25" thickTop="1" thickBot="1">
      <c r="A37" s="87" t="str">
        <f ca="1">VLOOKUP(C37,[1]Postupy!$A$3:$C$66,3,0)</f>
        <v/>
      </c>
      <c r="B37" s="149"/>
      <c r="C37" s="81">
        <v>60</v>
      </c>
      <c r="D37" s="82" t="str">
        <f>VLOOKUP(C37,[1]Postupy!$A$3:$B$66,2,0)</f>
        <v xml:space="preserve"> - </v>
      </c>
      <c r="E37" s="131"/>
      <c r="F37" s="180"/>
      <c r="G37" s="154"/>
      <c r="H37" s="302" t="s">
        <v>317</v>
      </c>
      <c r="I37" s="303" t="str">
        <f ca="1">IF(OR(TRIM(H38)="-",TRIM(H39)="-"),"",VLOOKUP(MIN(G38,G39),[1]Hřiště!$B$11:$E$42,4,0))</f>
        <v/>
      </c>
      <c r="J37" s="151"/>
      <c r="K37" s="151"/>
      <c r="L37" s="184"/>
      <c r="M37" s="201"/>
      <c r="N37" s="151"/>
      <c r="O37" s="151"/>
      <c r="P37" s="178"/>
      <c r="Q37" s="202"/>
      <c r="R37" s="160"/>
      <c r="S37" s="163"/>
      <c r="T37" s="156"/>
      <c r="U37" s="40"/>
      <c r="V37" s="160"/>
      <c r="W37" s="179"/>
      <c r="X37" s="33"/>
      <c r="Y37" s="16"/>
      <c r="Z37" s="16"/>
      <c r="AA37" s="16"/>
      <c r="AB37" s="16"/>
      <c r="AC37" s="16"/>
      <c r="AD37" s="16"/>
      <c r="AE37" s="16"/>
      <c r="AF37" s="16"/>
      <c r="AG37" s="16"/>
      <c r="AH37" s="16"/>
      <c r="AI37" s="16"/>
      <c r="AJ37" s="16"/>
    </row>
    <row r="38" spans="1:36" ht="19.5" thickTop="1" thickBot="1">
      <c r="A38" s="77"/>
      <c r="B38" s="157"/>
      <c r="C38" s="157">
        <f>C36+C37</f>
        <v>65</v>
      </c>
      <c r="D38" s="158"/>
      <c r="E38" s="198"/>
      <c r="F38" s="159"/>
      <c r="G38" s="79">
        <v>5</v>
      </c>
      <c r="H38" s="80" t="str">
        <f ca="1">IF(OR(TRIM(D36)="-",TRIM(D37)="-"), IF(TRIM(D36)="-",D37,D36),IF(AND(E36="",E37="")," ",IF(N(E36)=N(E37)," ",IF(N(E36)&gt;N(E37),D36,D37))))</f>
        <v>5 PC Kolová - Kauca Jindřich</v>
      </c>
      <c r="I38" s="130"/>
      <c r="J38" s="150"/>
      <c r="K38" s="151"/>
      <c r="L38" s="184"/>
      <c r="M38" s="201"/>
      <c r="N38" s="151"/>
      <c r="O38" s="151"/>
      <c r="P38" s="178"/>
      <c r="Q38" s="202"/>
      <c r="R38" s="160"/>
      <c r="S38" s="163"/>
      <c r="T38" s="156"/>
      <c r="U38" s="40"/>
      <c r="V38" s="160"/>
      <c r="W38" s="179"/>
      <c r="X38" s="16"/>
      <c r="Y38" s="16"/>
      <c r="Z38" s="16"/>
      <c r="AA38" s="16"/>
      <c r="AB38" s="16"/>
      <c r="AC38" s="16"/>
      <c r="AD38" s="16"/>
      <c r="AE38" s="16"/>
      <c r="AF38" s="16"/>
      <c r="AG38" s="16"/>
      <c r="AH38" s="16"/>
      <c r="AI38" s="16"/>
      <c r="AJ38" s="16"/>
    </row>
    <row r="39" spans="1:36" ht="20.25" thickTop="1" thickBot="1">
      <c r="A39" s="76"/>
      <c r="B39" s="161"/>
      <c r="C39" s="162"/>
      <c r="D39" s="302" t="s">
        <v>317</v>
      </c>
      <c r="E39" s="303" t="str">
        <f ca="1">IF(OR(TRIM(D40)="-",TRIM(D41)="-"),"",VLOOKUP(MIN(C40,C41),[1]Hřiště!$B$11:$E$42,4,0))</f>
        <v/>
      </c>
      <c r="F39" s="159"/>
      <c r="G39" s="81">
        <v>28</v>
      </c>
      <c r="H39" s="82" t="str">
        <f ca="1">IF(OR(TRIM(D40)="-",TRIM(D41)="-"), IF(TRIM(D40)="-",D41,D40),IF(AND(E40="",E41="")," ",IF(N(E40)=N(E41)," ",IF(N(E40)&gt;N(E41),D40,D41))))</f>
        <v xml:space="preserve"> - </v>
      </c>
      <c r="I39" s="131"/>
      <c r="J39" s="153"/>
      <c r="K39" s="163"/>
      <c r="L39" s="158"/>
      <c r="M39" s="199"/>
      <c r="N39" s="151"/>
      <c r="O39" s="151"/>
      <c r="P39" s="178"/>
      <c r="Q39" s="202"/>
      <c r="R39" s="160"/>
      <c r="S39" s="163"/>
      <c r="T39" s="156"/>
      <c r="U39" s="40"/>
      <c r="V39" s="160"/>
      <c r="W39" s="179"/>
      <c r="X39" s="16"/>
      <c r="Y39" s="16"/>
      <c r="Z39" s="16"/>
      <c r="AA39" s="16"/>
      <c r="AB39" s="16"/>
      <c r="AC39" s="16"/>
      <c r="AD39" s="16"/>
      <c r="AE39" s="16"/>
      <c r="AF39" s="16"/>
      <c r="AG39" s="16"/>
      <c r="AH39" s="16"/>
      <c r="AI39" s="16"/>
      <c r="AJ39" s="16"/>
    </row>
    <row r="40" spans="1:36" ht="19.5" thickTop="1" thickBot="1">
      <c r="A40" s="87" t="str">
        <f ca="1">VLOOKUP(C40,[1]Postupy!$A$3:$C$66,3,0)</f>
        <v/>
      </c>
      <c r="B40" s="149"/>
      <c r="C40" s="79">
        <v>37</v>
      </c>
      <c r="D40" s="80" t="str">
        <f ca="1">VLOOKUP(C40,[1]Postupy!$A$3:$B$66,2,0)</f>
        <v xml:space="preserve"> - </v>
      </c>
      <c r="E40" s="130"/>
      <c r="F40" s="165"/>
      <c r="G40" s="172"/>
      <c r="H40" s="173"/>
      <c r="I40" s="203"/>
      <c r="J40" s="160"/>
      <c r="K40" s="163"/>
      <c r="L40" s="182"/>
      <c r="M40" s="199"/>
      <c r="N40" s="151"/>
      <c r="O40" s="151"/>
      <c r="P40" s="178"/>
      <c r="Q40" s="202"/>
      <c r="R40" s="160"/>
      <c r="S40" s="163"/>
      <c r="T40" s="151"/>
      <c r="U40" s="40"/>
      <c r="V40" s="160"/>
      <c r="W40" s="179"/>
      <c r="X40" s="16"/>
      <c r="Y40" s="16"/>
      <c r="Z40" s="16"/>
      <c r="AA40" s="16"/>
      <c r="AB40" s="16"/>
      <c r="AC40" s="16"/>
      <c r="AD40" s="16"/>
      <c r="AE40" s="16"/>
      <c r="AF40" s="16"/>
      <c r="AG40" s="16"/>
      <c r="AH40" s="16"/>
      <c r="AI40" s="16"/>
      <c r="AJ40" s="16"/>
    </row>
    <row r="41" spans="1:36" ht="20.25" thickTop="1" thickBot="1">
      <c r="A41" s="87" t="str">
        <f ca="1">VLOOKUP(C41,[1]Postupy!$A$3:$C$66,3,0)</f>
        <v/>
      </c>
      <c r="B41" s="149"/>
      <c r="C41" s="81">
        <v>28</v>
      </c>
      <c r="D41" s="82" t="str">
        <f ca="1">VLOOKUP(C41,[1]Postupy!$A$3:$B$66,2,0)</f>
        <v xml:space="preserve"> - </v>
      </c>
      <c r="E41" s="131"/>
      <c r="F41" s="152"/>
      <c r="G41" s="151"/>
      <c r="H41" s="168"/>
      <c r="I41" s="202"/>
      <c r="J41" s="160"/>
      <c r="K41" s="154"/>
      <c r="L41" s="302" t="s">
        <v>317</v>
      </c>
      <c r="M41" s="303" t="str">
        <f ca="1">IF(OR(TRIM(L42)="-",TRIM(L43)="-"),"",VLOOKUP(MIN(K42,K43),[1]Hřiště!$B$11:$E$42,4,0))</f>
        <v/>
      </c>
      <c r="N41" s="170"/>
      <c r="O41" s="151"/>
      <c r="P41" s="178"/>
      <c r="Q41" s="202"/>
      <c r="R41" s="160"/>
      <c r="S41" s="163"/>
      <c r="T41" s="151"/>
      <c r="U41" s="40"/>
      <c r="V41" s="160"/>
      <c r="W41" s="179"/>
      <c r="X41" s="16"/>
      <c r="Y41" s="16"/>
      <c r="Z41" s="16"/>
      <c r="AA41" s="16"/>
      <c r="AB41" s="16"/>
      <c r="AC41" s="16"/>
      <c r="AD41" s="16"/>
      <c r="AE41" s="16"/>
      <c r="AF41" s="16"/>
      <c r="AG41" s="16"/>
      <c r="AH41" s="16"/>
      <c r="AI41" s="16"/>
      <c r="AJ41" s="16"/>
    </row>
    <row r="42" spans="1:36" ht="19.5" thickTop="1" thickBot="1">
      <c r="A42" s="77"/>
      <c r="B42" s="157"/>
      <c r="C42" s="157">
        <f>C40+C41</f>
        <v>65</v>
      </c>
      <c r="D42" s="158"/>
      <c r="E42" s="198"/>
      <c r="F42" s="262">
        <f>C38+C42</f>
        <v>130</v>
      </c>
      <c r="G42" s="151"/>
      <c r="H42" s="171"/>
      <c r="I42" s="201"/>
      <c r="J42" s="151"/>
      <c r="K42" s="79">
        <v>5</v>
      </c>
      <c r="L42" s="80" t="str">
        <f ca="1">IF(OR(TRIM(H38)="-",TRIM(H39)="-"), IF(TRIM(H38)="-",H39,H38),IF(AND(I38="",I39="")," ",IF(N(I38)=N(I39)," ",IF(N(I38)&gt;N(I39),H38,H39))))</f>
        <v>5 PC Kolová - Kauca Jindřich</v>
      </c>
      <c r="M42" s="130"/>
      <c r="N42" s="150"/>
      <c r="O42" s="40"/>
      <c r="P42" s="178"/>
      <c r="Q42" s="202"/>
      <c r="R42" s="160"/>
      <c r="S42" s="163"/>
      <c r="T42" s="40"/>
      <c r="U42" s="40"/>
      <c r="V42" s="160"/>
      <c r="W42" s="179"/>
      <c r="X42" s="16"/>
      <c r="Y42" s="16"/>
      <c r="Z42" s="16"/>
      <c r="AA42" s="16"/>
      <c r="AB42" s="17"/>
      <c r="AC42" s="16"/>
      <c r="AD42" s="16"/>
      <c r="AE42" s="16"/>
      <c r="AF42" s="16"/>
      <c r="AG42" s="17"/>
      <c r="AH42" s="17"/>
      <c r="AI42" s="16"/>
      <c r="AJ42" s="16"/>
    </row>
    <row r="43" spans="1:36" ht="20.25" thickTop="1" thickBot="1">
      <c r="A43" s="76"/>
      <c r="B43" s="161"/>
      <c r="C43" s="162"/>
      <c r="D43" s="302" t="s">
        <v>317</v>
      </c>
      <c r="E43" s="303" t="str">
        <f ca="1">IF(OR(TRIM(D44)="-",TRIM(D45)="-"),"",VLOOKUP(MIN(C44,C45),[1]Hřiště!$B$11:$E$42,4,0))</f>
        <v/>
      </c>
      <c r="F43" s="151"/>
      <c r="G43" s="151"/>
      <c r="H43" s="171"/>
      <c r="I43" s="201"/>
      <c r="J43" s="151"/>
      <c r="K43" s="81">
        <v>12</v>
      </c>
      <c r="L43" s="82" t="str">
        <f ca="1">IF(OR(TRIM(H46)="-",TRIM(H47)="-"), IF(TRIM(H46)="-",H47,H46),IF(AND(I46="",I47="")," ",IF(N(I46)=N(I47)," ",IF(N(I46)&gt;N(I47),H46,H47))))</f>
        <v>8 SK Sahara Vědomice - Demčíková Jiřina</v>
      </c>
      <c r="M43" s="131"/>
      <c r="N43" s="153"/>
      <c r="O43" s="163"/>
      <c r="P43" s="178"/>
      <c r="Q43" s="202"/>
      <c r="R43" s="160"/>
      <c r="S43" s="163"/>
      <c r="T43" s="40"/>
      <c r="U43" s="40"/>
      <c r="V43" s="160"/>
      <c r="W43" s="179"/>
      <c r="X43" s="16"/>
      <c r="Y43" s="17"/>
      <c r="Z43" s="16"/>
      <c r="AA43" s="16"/>
      <c r="AB43" s="17"/>
      <c r="AC43" s="16"/>
      <c r="AD43" s="16"/>
      <c r="AE43" s="17"/>
      <c r="AF43" s="17"/>
      <c r="AG43" s="17"/>
      <c r="AH43" s="17"/>
      <c r="AI43" s="16"/>
      <c r="AJ43" s="16"/>
    </row>
    <row r="44" spans="1:36" ht="19.5" thickTop="1" thickBot="1">
      <c r="A44" s="87" t="str">
        <f ca="1">VLOOKUP(C44,[1]Postupy!$A$3:$C$66,3,0)</f>
        <v/>
      </c>
      <c r="B44" s="149"/>
      <c r="C44" s="79">
        <v>21</v>
      </c>
      <c r="D44" s="80" t="str">
        <f ca="1">VLOOKUP(C44,[1]Postupy!$A$3:$B$66,2,0)</f>
        <v xml:space="preserve"> - </v>
      </c>
      <c r="E44" s="130"/>
      <c r="F44" s="154"/>
      <c r="G44" s="151"/>
      <c r="H44" s="168"/>
      <c r="I44" s="201"/>
      <c r="J44" s="160"/>
      <c r="K44" s="172"/>
      <c r="L44" s="173"/>
      <c r="M44" s="203"/>
      <c r="N44" s="151"/>
      <c r="O44" s="163"/>
      <c r="P44" s="178"/>
      <c r="Q44" s="202"/>
      <c r="R44" s="160"/>
      <c r="S44" s="163"/>
      <c r="T44" s="40"/>
      <c r="U44" s="40"/>
      <c r="V44" s="160"/>
      <c r="W44" s="179"/>
      <c r="X44" s="16"/>
      <c r="Y44" s="16"/>
      <c r="Z44" s="16"/>
      <c r="AA44" s="16"/>
      <c r="AB44" s="16"/>
      <c r="AC44" s="16"/>
      <c r="AD44" s="16"/>
      <c r="AE44" s="16"/>
      <c r="AF44" s="16"/>
      <c r="AG44" s="16"/>
      <c r="AH44" s="16"/>
      <c r="AI44" s="16"/>
      <c r="AJ44" s="16"/>
    </row>
    <row r="45" spans="1:36" ht="20.25" thickTop="1" thickBot="1">
      <c r="A45" s="87" t="str">
        <f ca="1">VLOOKUP(C45,[1]Postupy!$A$3:$C$66,3,0)</f>
        <v/>
      </c>
      <c r="B45" s="149"/>
      <c r="C45" s="81">
        <v>44</v>
      </c>
      <c r="D45" s="82" t="str">
        <f ca="1">VLOOKUP(C45,[1]Postupy!$A$3:$B$66,2,0)</f>
        <v xml:space="preserve"> - </v>
      </c>
      <c r="E45" s="131"/>
      <c r="F45" s="174" t="s">
        <v>405</v>
      </c>
      <c r="G45" s="154"/>
      <c r="H45" s="302" t="s">
        <v>317</v>
      </c>
      <c r="I45" s="303" t="str">
        <f ca="1">IF(OR(TRIM(H46)="-",TRIM(H47)="-"),"",VLOOKUP(MIN(G46,G47),[1]Hřiště!$B$11:$E$42,4,0))</f>
        <v/>
      </c>
      <c r="J45" s="160"/>
      <c r="K45" s="163"/>
      <c r="L45" s="171"/>
      <c r="M45" s="199"/>
      <c r="N45" s="151"/>
      <c r="O45" s="163"/>
      <c r="P45" s="178"/>
      <c r="Q45" s="202"/>
      <c r="R45" s="160"/>
      <c r="S45" s="163"/>
      <c r="T45" s="40"/>
      <c r="U45" s="40"/>
      <c r="V45" s="160"/>
      <c r="W45" s="179"/>
      <c r="X45" s="16"/>
      <c r="Y45" s="16"/>
      <c r="Z45" s="16"/>
      <c r="AA45" s="16"/>
      <c r="AB45" s="16"/>
      <c r="AC45" s="16"/>
      <c r="AD45" s="16"/>
      <c r="AE45" s="16"/>
      <c r="AF45" s="16"/>
      <c r="AG45" s="16"/>
      <c r="AH45" s="16"/>
      <c r="AI45" s="16"/>
      <c r="AJ45" s="16"/>
    </row>
    <row r="46" spans="1:36" ht="19.5" thickTop="1" thickBot="1">
      <c r="A46" s="77"/>
      <c r="B46" s="157"/>
      <c r="C46" s="157">
        <f>C44+C45</f>
        <v>65</v>
      </c>
      <c r="D46" s="158"/>
      <c r="E46" s="198"/>
      <c r="F46" s="159"/>
      <c r="G46" s="79">
        <v>21</v>
      </c>
      <c r="H46" s="80" t="str">
        <f ca="1">IF(OR(TRIM(D44)="-",TRIM(D45)="-"), IF(TRIM(D44)="-",D45,D44),IF(AND(E44="",E45="")," ",IF(N(E44)=N(E45)," ",IF(N(E44)&gt;N(E45),D44,D45))))</f>
        <v xml:space="preserve"> - </v>
      </c>
      <c r="I46" s="130"/>
      <c r="J46" s="165"/>
      <c r="K46" s="163"/>
      <c r="L46" s="171"/>
      <c r="M46" s="199"/>
      <c r="N46" s="151"/>
      <c r="O46" s="163"/>
      <c r="P46" s="178"/>
      <c r="Q46" s="202"/>
      <c r="R46" s="160"/>
      <c r="S46" s="163"/>
      <c r="T46" s="40"/>
      <c r="U46" s="40"/>
      <c r="V46" s="160"/>
      <c r="W46" s="179"/>
      <c r="X46" s="16"/>
      <c r="Y46" s="16"/>
      <c r="Z46" s="16"/>
      <c r="AA46" s="16"/>
      <c r="AB46" s="16"/>
      <c r="AC46" s="16"/>
      <c r="AD46" s="16"/>
      <c r="AE46" s="16"/>
      <c r="AF46" s="16"/>
      <c r="AG46" s="16"/>
      <c r="AH46" s="16"/>
      <c r="AI46" s="16"/>
      <c r="AJ46" s="16"/>
    </row>
    <row r="47" spans="1:36" ht="20.25" thickTop="1" thickBot="1">
      <c r="A47" s="76"/>
      <c r="B47" s="161"/>
      <c r="C47" s="162"/>
      <c r="D47" s="302" t="s">
        <v>317</v>
      </c>
      <c r="E47" s="303" t="str">
        <f ca="1">IF(OR(TRIM(D48)="-",TRIM(D49)="-"),"",VLOOKUP(MIN(C48,C49),[1]Hřiště!$B$11:$E$42,4,0))</f>
        <v/>
      </c>
      <c r="F47" s="170"/>
      <c r="G47" s="81">
        <v>12</v>
      </c>
      <c r="H47" s="82" t="str">
        <f ca="1">IF(OR(TRIM(D48)="-",TRIM(D49)="-"), IF(TRIM(D48)="-",D49,D48),IF(AND(E48="",E49="")," ",IF(N(E48)=N(E49)," ",IF(N(E48)&gt;N(E49),D48,D49))))</f>
        <v>8 SK Sahara Vědomice - Demčíková Jiřina</v>
      </c>
      <c r="I47" s="131"/>
      <c r="J47" s="152"/>
      <c r="K47" s="151"/>
      <c r="L47" s="171"/>
      <c r="M47" s="201"/>
      <c r="N47" s="151"/>
      <c r="O47" s="163"/>
      <c r="P47" s="178"/>
      <c r="Q47" s="202"/>
      <c r="R47" s="160"/>
      <c r="S47" s="163"/>
      <c r="T47" s="40"/>
      <c r="U47" s="40"/>
      <c r="V47" s="160"/>
      <c r="W47" s="179"/>
      <c r="X47" s="16"/>
      <c r="Y47" s="16"/>
      <c r="Z47" s="16"/>
      <c r="AA47" s="16"/>
      <c r="AB47" s="16"/>
      <c r="AC47" s="16"/>
      <c r="AD47" s="16"/>
      <c r="AE47" s="16"/>
      <c r="AF47" s="16"/>
      <c r="AG47" s="16"/>
      <c r="AH47" s="16"/>
      <c r="AI47" s="16"/>
      <c r="AJ47" s="16"/>
    </row>
    <row r="48" spans="1:36" ht="19.5" thickTop="1" thickBot="1">
      <c r="A48" s="87" t="str">
        <f ca="1">VLOOKUP(C48,[1]Postupy!$A$3:$C$66,3,0)</f>
        <v/>
      </c>
      <c r="B48" s="149"/>
      <c r="C48" s="79">
        <v>53</v>
      </c>
      <c r="D48" s="80" t="str">
        <f>VLOOKUP(C48,[1]Postupy!$A$3:$B$66,2,0)</f>
        <v xml:space="preserve"> - </v>
      </c>
      <c r="E48" s="130"/>
      <c r="F48" s="175"/>
      <c r="G48" s="172"/>
      <c r="H48" s="173"/>
      <c r="I48" s="203"/>
      <c r="J48" s="151"/>
      <c r="K48" s="151"/>
      <c r="L48" s="168"/>
      <c r="M48" s="201"/>
      <c r="N48" s="151"/>
      <c r="O48" s="163"/>
      <c r="P48" s="182"/>
      <c r="Q48" s="202"/>
      <c r="R48" s="160"/>
      <c r="S48" s="163"/>
      <c r="T48" s="40"/>
      <c r="U48" s="40"/>
      <c r="V48" s="160"/>
      <c r="W48" s="179"/>
      <c r="X48" s="16"/>
      <c r="Y48" s="16"/>
      <c r="Z48" s="16"/>
      <c r="AA48" s="16"/>
      <c r="AB48" s="16"/>
      <c r="AC48" s="16"/>
      <c r="AD48" s="16"/>
      <c r="AE48" s="16"/>
      <c r="AF48" s="16"/>
      <c r="AG48" s="16"/>
      <c r="AH48" s="16"/>
      <c r="AI48" s="16"/>
      <c r="AJ48" s="16"/>
    </row>
    <row r="49" spans="1:36" ht="20.25" thickTop="1" thickBot="1">
      <c r="A49" s="87">
        <f ca="1">VLOOKUP(C49,[1]Postupy!$A$3:$C$66,3,0)</f>
        <v>8</v>
      </c>
      <c r="B49" s="149"/>
      <c r="C49" s="81">
        <v>12</v>
      </c>
      <c r="D49" s="82" t="str">
        <f ca="1">VLOOKUP(C49,[1]Postupy!$A$3:$B$66,2,0)</f>
        <v>8 SK Sahara Vědomice - Demčíková Jiřina</v>
      </c>
      <c r="E49" s="131"/>
      <c r="F49" s="176"/>
      <c r="G49" s="151"/>
      <c r="H49" s="168"/>
      <c r="I49" s="201"/>
      <c r="J49" s="151"/>
      <c r="K49" s="151"/>
      <c r="L49" s="177"/>
      <c r="M49" s="202"/>
      <c r="N49" s="160"/>
      <c r="O49" s="163"/>
      <c r="P49" s="302" t="s">
        <v>317</v>
      </c>
      <c r="Q49" s="303" t="str">
        <f ca="1">IF(OR(TRIM(P50)="-",TRIM(P51)="-"),"",VLOOKUP(MIN(O50,O51),[1]Hřiště!$B$11:$E$42,4,0))</f>
        <v/>
      </c>
      <c r="R49" s="160"/>
      <c r="S49" s="163"/>
      <c r="T49" s="40"/>
      <c r="U49" s="40"/>
      <c r="V49" s="160"/>
      <c r="W49" s="179"/>
      <c r="X49" s="16"/>
      <c r="Y49" s="16"/>
      <c r="Z49" s="16"/>
      <c r="AA49" s="16"/>
      <c r="AB49" s="16"/>
      <c r="AC49" s="16"/>
      <c r="AD49" s="16"/>
      <c r="AE49" s="16"/>
      <c r="AF49" s="16"/>
      <c r="AG49" s="16"/>
      <c r="AH49" s="16"/>
      <c r="AI49" s="16"/>
      <c r="AJ49" s="16"/>
    </row>
    <row r="50" spans="1:36" ht="19.5" thickTop="1" thickBot="1">
      <c r="A50" s="77"/>
      <c r="B50" s="157"/>
      <c r="C50" s="157">
        <f>C48+C49</f>
        <v>65</v>
      </c>
      <c r="D50" s="158"/>
      <c r="E50" s="198"/>
      <c r="F50" s="262">
        <f>C46+C50</f>
        <v>130</v>
      </c>
      <c r="G50" s="151"/>
      <c r="H50" s="171"/>
      <c r="I50" s="201"/>
      <c r="J50" s="151"/>
      <c r="K50" s="151"/>
      <c r="L50" s="178"/>
      <c r="M50" s="202"/>
      <c r="N50" s="160"/>
      <c r="O50" s="79">
        <v>5</v>
      </c>
      <c r="P50" s="80" t="str">
        <f ca="1">IF(OR(TRIM(L42)="-",TRIM(L43)="-"), IF(TRIM(L42)="-",L43,L42),IF(AND(M42="",M43="")," ",IF(N(M42)=N(M43)," ",IF(N(M42)&gt;N(M43),L42,L43))))</f>
        <v xml:space="preserve"> </v>
      </c>
      <c r="Q50" s="130"/>
      <c r="R50" s="165"/>
      <c r="S50" s="163"/>
      <c r="T50" s="40"/>
      <c r="U50" s="40"/>
      <c r="V50" s="160"/>
      <c r="W50" s="179"/>
      <c r="X50" s="16"/>
      <c r="Y50" s="16"/>
      <c r="Z50" s="16"/>
      <c r="AA50" s="16"/>
      <c r="AB50" s="16"/>
      <c r="AC50" s="16"/>
      <c r="AD50" s="16"/>
      <c r="AE50" s="16"/>
      <c r="AF50" s="16"/>
      <c r="AG50" s="16"/>
      <c r="AH50" s="16"/>
      <c r="AI50" s="16"/>
      <c r="AJ50" s="16"/>
    </row>
    <row r="51" spans="1:36" ht="20.25" thickTop="1" thickBot="1">
      <c r="A51" s="76"/>
      <c r="B51" s="161"/>
      <c r="C51" s="162"/>
      <c r="D51" s="302" t="s">
        <v>317</v>
      </c>
      <c r="E51" s="303" t="str">
        <f ca="1">IF(OR(TRIM(D52)="-",TRIM(D53)="-"),"",VLOOKUP(MIN(C52,C53),[1]Hřiště!$B$11:$E$42,4,0))</f>
        <v/>
      </c>
      <c r="F51" s="151"/>
      <c r="G51" s="151"/>
      <c r="H51" s="171"/>
      <c r="I51" s="201"/>
      <c r="J51" s="151"/>
      <c r="K51" s="151"/>
      <c r="L51" s="178"/>
      <c r="M51" s="202"/>
      <c r="N51" s="160"/>
      <c r="O51" s="81">
        <v>4</v>
      </c>
      <c r="P51" s="82" t="str">
        <f ca="1">IF(OR(TRIM(L58)="-",TRIM(L59)="-"),IF(TRIM(L58)="-",L59,L58),IF(AND(M58="",M59="")," ",IF(N(M58)=N(M59)," ",IF(N(M58)&gt;N(M59),L58,L59))))</f>
        <v xml:space="preserve"> </v>
      </c>
      <c r="Q51" s="131"/>
      <c r="R51" s="152"/>
      <c r="S51" s="151"/>
      <c r="T51" s="40"/>
      <c r="U51" s="151"/>
      <c r="V51" s="160"/>
      <c r="W51" s="179"/>
      <c r="X51" s="16"/>
      <c r="Y51" s="16"/>
      <c r="Z51" s="16"/>
      <c r="AA51" s="16"/>
      <c r="AB51" s="16"/>
      <c r="AC51" s="16"/>
      <c r="AD51" s="16"/>
      <c r="AE51" s="16"/>
      <c r="AF51" s="16"/>
      <c r="AG51" s="16"/>
      <c r="AH51" s="16"/>
      <c r="AI51" s="16"/>
      <c r="AJ51" s="16"/>
    </row>
    <row r="52" spans="1:36" ht="19.5" thickTop="1" thickBot="1">
      <c r="A52" s="87">
        <f ca="1">VLOOKUP(C52,[1]Postupy!$A$3:$C$66,3,0)</f>
        <v>3</v>
      </c>
      <c r="B52" s="149"/>
      <c r="C52" s="79">
        <v>13</v>
      </c>
      <c r="D52" s="80" t="str">
        <f ca="1">VLOOKUP(C52,[1]Postupy!$A$3:$B$66,2,0)</f>
        <v>3 Carreau Brno - Michálek Ivo</v>
      </c>
      <c r="E52" s="130"/>
      <c r="F52" s="154"/>
      <c r="G52" s="151"/>
      <c r="H52" s="168"/>
      <c r="I52" s="201"/>
      <c r="J52" s="151"/>
      <c r="K52" s="151"/>
      <c r="L52" s="178"/>
      <c r="M52" s="202"/>
      <c r="N52" s="159"/>
      <c r="O52" s="172"/>
      <c r="P52" s="185"/>
      <c r="Q52" s="199"/>
      <c r="R52" s="151"/>
      <c r="S52" s="151"/>
      <c r="T52" s="40"/>
      <c r="U52" s="151"/>
      <c r="V52" s="160"/>
      <c r="W52" s="179"/>
      <c r="X52" s="16"/>
      <c r="Y52" s="16"/>
      <c r="Z52" s="16"/>
      <c r="AA52" s="16"/>
      <c r="AB52" s="16"/>
      <c r="AC52" s="16"/>
      <c r="AD52" s="16"/>
      <c r="AE52" s="16"/>
      <c r="AF52" s="16"/>
      <c r="AG52" s="16"/>
      <c r="AH52" s="16"/>
      <c r="AI52" s="16"/>
      <c r="AJ52" s="16"/>
    </row>
    <row r="53" spans="1:36" ht="20.25" thickTop="1" thickBot="1">
      <c r="A53" s="87" t="str">
        <f ca="1">VLOOKUP(C53,[1]Postupy!$A$3:$C$66,3,0)</f>
        <v/>
      </c>
      <c r="B53" s="149"/>
      <c r="C53" s="81">
        <v>52</v>
      </c>
      <c r="D53" s="82" t="str">
        <f>VLOOKUP(C53,[1]Postupy!$A$3:$B$66,2,0)</f>
        <v xml:space="preserve"> - </v>
      </c>
      <c r="E53" s="131"/>
      <c r="F53" s="180"/>
      <c r="G53" s="154"/>
      <c r="H53" s="302" t="s">
        <v>317</v>
      </c>
      <c r="I53" s="303" t="str">
        <f ca="1">IF(OR(TRIM(H54)="-",TRIM(H55)="-"),"",VLOOKUP(MIN(G54,G55),[1]Hřiště!$B$11:$E$42,4,0))</f>
        <v/>
      </c>
      <c r="J53" s="151"/>
      <c r="K53" s="151"/>
      <c r="L53" s="178"/>
      <c r="M53" s="202"/>
      <c r="N53" s="159"/>
      <c r="O53" s="40"/>
      <c r="P53" s="156"/>
      <c r="Q53" s="199"/>
      <c r="R53" s="151"/>
      <c r="S53" s="151"/>
      <c r="T53" s="40"/>
      <c r="U53" s="151"/>
      <c r="V53" s="160"/>
      <c r="W53" s="179"/>
      <c r="X53" s="16"/>
      <c r="Y53" s="16"/>
      <c r="Z53" s="16"/>
      <c r="AA53" s="16"/>
      <c r="AB53" s="16"/>
      <c r="AC53" s="16"/>
      <c r="AD53" s="16"/>
      <c r="AE53" s="16"/>
      <c r="AF53" s="16"/>
      <c r="AG53" s="16"/>
      <c r="AH53" s="16"/>
      <c r="AI53" s="16"/>
      <c r="AJ53" s="16"/>
    </row>
    <row r="54" spans="1:36" ht="19.5" thickTop="1" thickBot="1">
      <c r="A54" s="77"/>
      <c r="B54" s="157"/>
      <c r="C54" s="157">
        <f>C52+C53</f>
        <v>65</v>
      </c>
      <c r="D54" s="158"/>
      <c r="E54" s="198"/>
      <c r="F54" s="159"/>
      <c r="G54" s="79">
        <v>13</v>
      </c>
      <c r="H54" s="80" t="str">
        <f ca="1">IF(OR(TRIM(D52)="-",TRIM(D53)="-"), IF(TRIM(D52)="-",D53,D52),IF(AND(E52="",E53="")," ",IF(N(E52)=N(E53)," ",IF(N(E52)&gt;N(E53),D52,D53))))</f>
        <v>3 Carreau Brno - Michálek Ivo</v>
      </c>
      <c r="I54" s="130"/>
      <c r="J54" s="150"/>
      <c r="K54" s="151"/>
      <c r="L54" s="178"/>
      <c r="M54" s="202"/>
      <c r="N54" s="159"/>
      <c r="O54" s="40"/>
      <c r="P54" s="156"/>
      <c r="Q54" s="199"/>
      <c r="R54" s="151"/>
      <c r="S54" s="151"/>
      <c r="T54" s="151"/>
      <c r="U54" s="151"/>
      <c r="V54" s="160"/>
      <c r="W54" s="179"/>
      <c r="X54" s="16"/>
      <c r="Y54" s="16"/>
      <c r="Z54" s="16"/>
      <c r="AA54" s="16"/>
      <c r="AB54" s="16"/>
      <c r="AC54" s="16"/>
      <c r="AD54" s="16"/>
      <c r="AE54" s="16"/>
      <c r="AF54" s="16"/>
      <c r="AG54" s="16"/>
      <c r="AH54" s="16"/>
      <c r="AI54" s="16"/>
      <c r="AJ54" s="16"/>
    </row>
    <row r="55" spans="1:36" ht="20.25" thickTop="1" thickBot="1">
      <c r="A55" s="76"/>
      <c r="B55" s="161"/>
      <c r="C55" s="162"/>
      <c r="D55" s="302" t="s">
        <v>317</v>
      </c>
      <c r="E55" s="303" t="str">
        <f ca="1">IF(OR(TRIM(D56)="-",TRIM(D57)="-"),"",VLOOKUP(MIN(C56,C57),[1]Hřiště!$B$11:$E$42,4,0))</f>
        <v/>
      </c>
      <c r="F55" s="159"/>
      <c r="G55" s="81">
        <v>20</v>
      </c>
      <c r="H55" s="82" t="str">
        <f ca="1">IF(OR(TRIM(D56)="-",TRIM(D57)="-"), IF(TRIM(D56)="-",D57,D56),IF(AND(E56="",E57="")," ",IF(N(E56)=N(E57)," ",IF(N(E56)&gt;N(E57),D56,D57))))</f>
        <v xml:space="preserve"> - </v>
      </c>
      <c r="I55" s="131"/>
      <c r="J55" s="153"/>
      <c r="K55" s="163"/>
      <c r="L55" s="178"/>
      <c r="M55" s="202"/>
      <c r="N55" s="159"/>
      <c r="O55" s="40"/>
      <c r="P55" s="156"/>
      <c r="Q55" s="199"/>
      <c r="R55" s="151"/>
      <c r="S55" s="151"/>
      <c r="T55" s="151"/>
      <c r="U55" s="151"/>
      <c r="V55" s="160"/>
      <c r="W55" s="179"/>
      <c r="X55" s="16"/>
      <c r="Y55" s="16"/>
      <c r="Z55" s="16"/>
      <c r="AA55" s="16"/>
      <c r="AB55" s="16"/>
      <c r="AC55" s="16"/>
      <c r="AD55" s="16"/>
      <c r="AE55" s="16"/>
      <c r="AF55" s="16"/>
      <c r="AG55" s="16"/>
      <c r="AH55" s="16"/>
      <c r="AI55" s="16"/>
      <c r="AJ55" s="16"/>
    </row>
    <row r="56" spans="1:36" ht="19.5" thickTop="1" thickBot="1">
      <c r="A56" s="87" t="str">
        <f ca="1">VLOOKUP(C56,[1]Postupy!$A$3:$C$66,3,0)</f>
        <v/>
      </c>
      <c r="B56" s="149"/>
      <c r="C56" s="79">
        <v>45</v>
      </c>
      <c r="D56" s="80" t="str">
        <f ca="1">VLOOKUP(C56,[1]Postupy!$A$3:$B$66,2,0)</f>
        <v xml:space="preserve"> - </v>
      </c>
      <c r="E56" s="130"/>
      <c r="F56" s="165"/>
      <c r="G56" s="172"/>
      <c r="H56" s="173"/>
      <c r="I56" s="203"/>
      <c r="J56" s="160"/>
      <c r="K56" s="163"/>
      <c r="L56" s="182"/>
      <c r="M56" s="202"/>
      <c r="N56" s="159"/>
      <c r="O56" s="40"/>
      <c r="P56" s="156"/>
      <c r="Q56" s="199"/>
      <c r="R56" s="151"/>
      <c r="S56" s="151"/>
      <c r="T56" s="151"/>
      <c r="U56" s="151"/>
      <c r="V56" s="160"/>
      <c r="W56" s="179"/>
      <c r="X56" s="16"/>
      <c r="Y56" s="16"/>
      <c r="Z56" s="16"/>
      <c r="AA56" s="16"/>
      <c r="AB56" s="16"/>
      <c r="AC56" s="16"/>
      <c r="AD56" s="16"/>
      <c r="AE56" s="16"/>
      <c r="AF56" s="16"/>
      <c r="AG56" s="16"/>
      <c r="AH56" s="16"/>
      <c r="AI56" s="16"/>
      <c r="AJ56" s="16"/>
    </row>
    <row r="57" spans="1:36" ht="20.25" thickTop="1" thickBot="1">
      <c r="A57" s="87" t="str">
        <f ca="1">VLOOKUP(C57,[1]Postupy!$A$3:$C$66,3,0)</f>
        <v/>
      </c>
      <c r="B57" s="149"/>
      <c r="C57" s="81">
        <v>20</v>
      </c>
      <c r="D57" s="82" t="str">
        <f ca="1">VLOOKUP(C57,[1]Postupy!$A$3:$B$66,2,0)</f>
        <v xml:space="preserve"> - </v>
      </c>
      <c r="E57" s="131"/>
      <c r="F57" s="152"/>
      <c r="G57" s="151"/>
      <c r="H57" s="168"/>
      <c r="I57" s="201"/>
      <c r="J57" s="160"/>
      <c r="K57" s="154"/>
      <c r="L57" s="302" t="s">
        <v>317</v>
      </c>
      <c r="M57" s="303" t="str">
        <f ca="1">IF(OR(TRIM(L58)="-",TRIM(L59)="-"),"",VLOOKUP(MIN(K58,K59),[1]Hřiště!$B$11:$E$42,4,0))</f>
        <v/>
      </c>
      <c r="N57" s="183"/>
      <c r="O57" s="40"/>
      <c r="P57" s="156"/>
      <c r="Q57" s="199"/>
      <c r="R57" s="151"/>
      <c r="S57" s="151"/>
      <c r="T57" s="151"/>
      <c r="U57" s="151"/>
      <c r="V57" s="160"/>
      <c r="W57" s="179"/>
      <c r="X57" s="16"/>
      <c r="Y57" s="16"/>
      <c r="Z57" s="16"/>
      <c r="AA57" s="16"/>
      <c r="AB57" s="16"/>
      <c r="AC57" s="16"/>
      <c r="AD57" s="16"/>
      <c r="AE57" s="16"/>
      <c r="AF57" s="16"/>
      <c r="AG57" s="16"/>
      <c r="AH57" s="16"/>
      <c r="AI57" s="16"/>
      <c r="AJ57" s="16"/>
    </row>
    <row r="58" spans="1:36" ht="19.5" thickTop="1" thickBot="1">
      <c r="A58" s="77"/>
      <c r="B58" s="157"/>
      <c r="C58" s="157">
        <f>C56+C57</f>
        <v>65</v>
      </c>
      <c r="D58" s="158"/>
      <c r="E58" s="198"/>
      <c r="F58" s="262">
        <f>C54+C58</f>
        <v>130</v>
      </c>
      <c r="G58" s="151"/>
      <c r="H58" s="171"/>
      <c r="I58" s="201"/>
      <c r="J58" s="151"/>
      <c r="K58" s="79">
        <v>13</v>
      </c>
      <c r="L58" s="80" t="str">
        <f ca="1">IF(OR(TRIM(H54)="-",TRIM(H55)="-"), IF(TRIM(H54)="-",H55,H54),IF(AND(I54="",I55="")," ",IF(N(I54)=N(I55)," ",IF(N(I54)&gt;N(I55),H54,H55))))</f>
        <v>3 Carreau Brno - Michálek Ivo</v>
      </c>
      <c r="M58" s="130"/>
      <c r="N58" s="165"/>
      <c r="O58" s="151"/>
      <c r="P58" s="156"/>
      <c r="Q58" s="201"/>
      <c r="R58" s="151"/>
      <c r="S58" s="151"/>
      <c r="T58" s="151"/>
      <c r="U58" s="151"/>
      <c r="V58" s="160"/>
      <c r="W58" s="179"/>
      <c r="X58" s="16"/>
      <c r="Y58" s="16"/>
      <c r="Z58" s="16"/>
      <c r="AA58" s="16"/>
      <c r="AB58" s="16"/>
      <c r="AC58" s="16"/>
      <c r="AD58" s="16"/>
      <c r="AE58" s="16"/>
      <c r="AF58" s="16"/>
      <c r="AG58" s="16"/>
      <c r="AH58" s="16"/>
      <c r="AI58" s="16"/>
      <c r="AJ58" s="16"/>
    </row>
    <row r="59" spans="1:36" ht="20.25" thickTop="1" thickBot="1">
      <c r="A59" s="76"/>
      <c r="B59" s="161"/>
      <c r="C59" s="162"/>
      <c r="D59" s="302" t="s">
        <v>317</v>
      </c>
      <c r="E59" s="303" t="str">
        <f ca="1">IF(OR(TRIM(D60)="-",TRIM(D61)="-"),"",VLOOKUP(MIN(C60,C61),[1]Hřiště!$B$11:$E$42,4,0))</f>
        <v/>
      </c>
      <c r="F59" s="151"/>
      <c r="G59" s="151"/>
      <c r="H59" s="171"/>
      <c r="I59" s="201"/>
      <c r="J59" s="151"/>
      <c r="K59" s="81">
        <v>4</v>
      </c>
      <c r="L59" s="82" t="str">
        <f ca="1">IF(OR(TRIM(H62)="-",TRIM(H63)="-"), IF(TRIM(H62)="-",H63,H62),IF(AND(I62="",I63="")," ",IF(N(I62)=N(I63)," ",IF(N(I62)&gt;N(I63),H62,H63))))</f>
        <v>34 JAPKO - Stejskal Václav</v>
      </c>
      <c r="M59" s="131"/>
      <c r="N59" s="152"/>
      <c r="O59" s="151"/>
      <c r="P59" s="156"/>
      <c r="Q59" s="201"/>
      <c r="R59" s="151"/>
      <c r="S59" s="151"/>
      <c r="T59" s="151"/>
      <c r="U59" s="151"/>
      <c r="V59" s="160"/>
      <c r="W59" s="179"/>
      <c r="X59" s="16"/>
      <c r="Y59" s="16"/>
      <c r="Z59" s="16"/>
      <c r="AA59" s="16"/>
      <c r="AB59" s="16"/>
      <c r="AC59" s="16"/>
      <c r="AD59" s="16"/>
      <c r="AE59" s="16"/>
      <c r="AF59" s="16"/>
      <c r="AG59" s="16"/>
      <c r="AH59" s="16"/>
      <c r="AI59" s="16"/>
      <c r="AJ59" s="16"/>
    </row>
    <row r="60" spans="1:36" ht="19.5" thickTop="1" thickBot="1">
      <c r="A60" s="87" t="str">
        <f ca="1">VLOOKUP(C60,[1]Postupy!$A$3:$C$66,3,0)</f>
        <v/>
      </c>
      <c r="B60" s="149"/>
      <c r="C60" s="79">
        <v>29</v>
      </c>
      <c r="D60" s="80" t="str">
        <f ca="1">VLOOKUP(C60,[1]Postupy!$A$3:$B$66,2,0)</f>
        <v xml:space="preserve"> - </v>
      </c>
      <c r="E60" s="130"/>
      <c r="F60" s="154"/>
      <c r="G60" s="151"/>
      <c r="H60" s="168"/>
      <c r="I60" s="202"/>
      <c r="J60" s="160"/>
      <c r="K60" s="172"/>
      <c r="L60" s="185"/>
      <c r="M60" s="203"/>
      <c r="N60" s="151"/>
      <c r="O60" s="151"/>
      <c r="P60" s="151"/>
      <c r="Q60" s="201"/>
      <c r="R60" s="151"/>
      <c r="S60" s="151"/>
      <c r="T60" s="151"/>
      <c r="U60" s="151"/>
      <c r="V60" s="160"/>
      <c r="W60" s="179"/>
      <c r="X60" s="16"/>
      <c r="Y60" s="16"/>
      <c r="Z60" s="16"/>
      <c r="AA60" s="16"/>
      <c r="AB60" s="16"/>
      <c r="AC60" s="16"/>
      <c r="AD60" s="16"/>
      <c r="AE60" s="16"/>
      <c r="AF60" s="16"/>
      <c r="AG60" s="16"/>
      <c r="AH60" s="16"/>
      <c r="AI60" s="16"/>
      <c r="AJ60" s="16"/>
    </row>
    <row r="61" spans="1:36" ht="20.25" thickTop="1" thickBot="1">
      <c r="A61" s="87" t="str">
        <f ca="1">VLOOKUP(C61,[1]Postupy!$A$3:$C$66,3,0)</f>
        <v/>
      </c>
      <c r="B61" s="149"/>
      <c r="C61" s="81">
        <v>36</v>
      </c>
      <c r="D61" s="82" t="str">
        <f ca="1">VLOOKUP(C61,[1]Postupy!$A$3:$B$66,2,0)</f>
        <v xml:space="preserve"> - </v>
      </c>
      <c r="E61" s="131"/>
      <c r="F61" s="174" t="s">
        <v>405</v>
      </c>
      <c r="G61" s="154"/>
      <c r="H61" s="302" t="s">
        <v>317</v>
      </c>
      <c r="I61" s="303" t="str">
        <f ca="1">IF(OR(TRIM(H62)="-",TRIM(H63)="-"),"",VLOOKUP(MIN(G62,G63),[1]Hřiště!$B$11:$E$42,4,0))</f>
        <v/>
      </c>
      <c r="J61" s="160"/>
      <c r="K61" s="163"/>
      <c r="L61" s="156"/>
      <c r="M61" s="199"/>
      <c r="N61" s="151"/>
      <c r="O61" s="151"/>
      <c r="P61" s="151"/>
      <c r="Q61" s="201"/>
      <c r="R61" s="151"/>
      <c r="S61" s="151"/>
      <c r="T61" s="151"/>
      <c r="U61" s="151"/>
      <c r="V61" s="160"/>
      <c r="W61" s="179"/>
      <c r="X61" s="16"/>
      <c r="Y61" s="16"/>
      <c r="Z61" s="16"/>
      <c r="AA61" s="16"/>
      <c r="AB61" s="16"/>
      <c r="AC61" s="16"/>
      <c r="AD61" s="16"/>
      <c r="AE61" s="16"/>
      <c r="AF61" s="16"/>
      <c r="AG61" s="16"/>
      <c r="AH61" s="16"/>
      <c r="AI61" s="16"/>
      <c r="AJ61" s="16"/>
    </row>
    <row r="62" spans="1:36" ht="19.5" thickTop="1" thickBot="1">
      <c r="A62" s="77"/>
      <c r="B62" s="157"/>
      <c r="C62" s="157">
        <f>C60+C61</f>
        <v>65</v>
      </c>
      <c r="D62" s="158"/>
      <c r="E62" s="198"/>
      <c r="F62" s="22"/>
      <c r="G62" s="79">
        <v>29</v>
      </c>
      <c r="H62" s="80" t="str">
        <f ca="1">IF(OR(TRIM(D60)="-",TRIM(D61)="-"), IF(TRIM(D60)="-",D61,D60),IF(AND(E60="",E61="")," ",IF(N(E60)=N(E61)," ",IF(N(E60)&gt;N(E61),D60,D61))))</f>
        <v xml:space="preserve"> - </v>
      </c>
      <c r="I62" s="130"/>
      <c r="J62" s="165"/>
      <c r="K62" s="163"/>
      <c r="L62" s="156"/>
      <c r="M62" s="199"/>
      <c r="N62" s="151"/>
      <c r="O62" s="151"/>
      <c r="P62" s="151"/>
      <c r="Q62" s="201"/>
      <c r="R62" s="151"/>
      <c r="S62" s="151"/>
      <c r="T62" s="151"/>
      <c r="U62" s="151"/>
      <c r="V62" s="160"/>
      <c r="W62" s="179"/>
      <c r="X62" s="16"/>
      <c r="Y62" s="16"/>
      <c r="Z62" s="16"/>
      <c r="AA62" s="16"/>
      <c r="AB62" s="16"/>
      <c r="AC62" s="16"/>
      <c r="AD62" s="16"/>
      <c r="AE62" s="16"/>
      <c r="AF62" s="16"/>
      <c r="AG62" s="16"/>
      <c r="AH62" s="16"/>
      <c r="AI62" s="16"/>
      <c r="AJ62" s="16"/>
    </row>
    <row r="63" spans="1:36" ht="20.25" thickTop="1" thickBot="1">
      <c r="A63" s="76"/>
      <c r="B63" s="161"/>
      <c r="C63" s="162"/>
      <c r="D63" s="302" t="s">
        <v>317</v>
      </c>
      <c r="E63" s="303" t="str">
        <f ca="1">IF(OR(TRIM(D64)="-",TRIM(D65)="-"),"",VLOOKUP(MIN(C64,C65),[1]Hřiště!$B$11:$E$42,4,0))</f>
        <v/>
      </c>
      <c r="F63" s="170"/>
      <c r="G63" s="81">
        <v>4</v>
      </c>
      <c r="H63" s="82" t="str">
        <f ca="1">IF(OR(TRIM(D64)="-",TRIM(D65)="-"), IF(TRIM(D64)="-",D65,D64),IF(AND(E64="",E65="")," ",IF(N(E64)=N(E65)," ",IF(N(E64)&gt;N(E65),D64,D65))))</f>
        <v>34 JAPKO - Stejskal Václav</v>
      </c>
      <c r="I63" s="131"/>
      <c r="J63" s="152"/>
      <c r="K63" s="151"/>
      <c r="L63" s="156"/>
      <c r="M63" s="201"/>
      <c r="N63" s="151"/>
      <c r="O63" s="151"/>
      <c r="P63" s="151"/>
      <c r="Q63" s="201"/>
      <c r="R63" s="151"/>
      <c r="S63" s="151"/>
      <c r="T63" s="151"/>
      <c r="U63" s="151"/>
      <c r="V63" s="160"/>
      <c r="W63" s="179"/>
      <c r="X63" s="16"/>
      <c r="Y63" s="16"/>
      <c r="Z63" s="16"/>
      <c r="AA63" s="16"/>
      <c r="AB63" s="16"/>
      <c r="AC63" s="16"/>
      <c r="AD63" s="16"/>
      <c r="AE63" s="16"/>
      <c r="AF63" s="16"/>
      <c r="AG63" s="16"/>
      <c r="AH63" s="16"/>
      <c r="AI63" s="16"/>
      <c r="AJ63" s="16"/>
    </row>
    <row r="64" spans="1:36" ht="20.25" thickTop="1" thickBot="1">
      <c r="A64" s="87" t="str">
        <f ca="1">VLOOKUP(C64,[1]Postupy!$A$3:$C$66,3,0)</f>
        <v/>
      </c>
      <c r="B64" s="149"/>
      <c r="C64" s="79">
        <v>61</v>
      </c>
      <c r="D64" s="80" t="str">
        <f>VLOOKUP(C64,[1]Postupy!$A$3:$B$66,2,0)</f>
        <v xml:space="preserve"> - </v>
      </c>
      <c r="E64" s="130"/>
      <c r="F64" s="175"/>
      <c r="G64" s="172"/>
      <c r="H64" s="186"/>
      <c r="I64" s="203"/>
      <c r="J64" s="151"/>
      <c r="K64" s="151"/>
      <c r="L64" s="187"/>
      <c r="M64" s="201"/>
      <c r="N64" s="151"/>
      <c r="O64" s="151"/>
      <c r="P64" s="151"/>
      <c r="Q64" s="201"/>
      <c r="R64" s="151"/>
      <c r="S64" s="151"/>
      <c r="T64" s="151"/>
      <c r="U64" s="151"/>
      <c r="V64" s="160"/>
      <c r="W64" s="179"/>
      <c r="X64" s="214" t="s">
        <v>414</v>
      </c>
      <c r="Y64" s="16"/>
      <c r="Z64" s="16"/>
      <c r="AA64" s="16"/>
      <c r="AB64" s="16"/>
      <c r="AC64" s="16"/>
      <c r="AD64" s="16"/>
      <c r="AE64" s="16"/>
      <c r="AF64" s="16"/>
      <c r="AG64" s="16"/>
      <c r="AH64" s="16"/>
      <c r="AI64" s="16"/>
      <c r="AJ64" s="16"/>
    </row>
    <row r="65" spans="1:36" ht="20.25" thickTop="1" thickBot="1">
      <c r="A65" s="87">
        <f ca="1">VLOOKUP(C65,[1]Postupy!$A$3:$C$66,3,0)</f>
        <v>34</v>
      </c>
      <c r="B65" s="149"/>
      <c r="C65" s="81">
        <v>4</v>
      </c>
      <c r="D65" s="82" t="str">
        <f ca="1">VLOOKUP(C65,[1]Postupy!$A$3:$B$66,2,0)</f>
        <v>34 JAPKO - Stejskal Václav</v>
      </c>
      <c r="E65" s="131"/>
      <c r="F65" s="176"/>
      <c r="G65" s="151"/>
      <c r="H65" s="160"/>
      <c r="I65" s="201"/>
      <c r="J65" s="151"/>
      <c r="K65" s="151"/>
      <c r="L65" s="188"/>
      <c r="M65" s="201"/>
      <c r="N65" s="151"/>
      <c r="O65" s="151"/>
      <c r="P65" s="151"/>
      <c r="Q65" s="201"/>
      <c r="R65" s="151"/>
      <c r="S65" s="151"/>
      <c r="T65" s="151"/>
      <c r="U65" s="151"/>
      <c r="V65" s="160"/>
      <c r="W65" s="179"/>
      <c r="X65" s="302" t="s">
        <v>317</v>
      </c>
      <c r="Y65" s="303" t="str">
        <f ca="1">IF(OR(TRIM(X66)="-",TRIM(X67)="-"),"",VLOOKUP(MIN(W66,W67),[1]Hřiště!$B$11:$E$42,4,0))</f>
        <v/>
      </c>
      <c r="Z65" s="16"/>
      <c r="AA65" s="16"/>
      <c r="AB65" s="16"/>
      <c r="AC65" s="16"/>
      <c r="AD65" s="16"/>
      <c r="AE65" s="16"/>
      <c r="AF65" s="16"/>
      <c r="AG65" s="16"/>
      <c r="AH65" s="16"/>
      <c r="AI65" s="16"/>
      <c r="AJ65" s="16"/>
    </row>
    <row r="66" spans="1:36" ht="19.5" thickTop="1" thickBot="1">
      <c r="A66" s="191"/>
      <c r="B66" s="192"/>
      <c r="C66" s="193">
        <f>C64+C65</f>
        <v>65</v>
      </c>
      <c r="D66" s="194"/>
      <c r="E66" s="200"/>
      <c r="F66" s="262">
        <f>C62+C66</f>
        <v>130</v>
      </c>
      <c r="G66" s="196"/>
      <c r="H66" s="196"/>
      <c r="I66" s="205"/>
      <c r="J66" s="196"/>
      <c r="K66" s="196"/>
      <c r="L66" s="196"/>
      <c r="M66" s="205"/>
      <c r="N66" s="196"/>
      <c r="O66" s="205"/>
      <c r="P66" s="196"/>
      <c r="Q66" s="205"/>
      <c r="R66" s="196"/>
      <c r="S66" s="205"/>
      <c r="T66" s="196"/>
      <c r="U66" s="205"/>
      <c r="V66" s="160"/>
      <c r="W66" s="37">
        <v>1</v>
      </c>
      <c r="X66" s="80" t="str">
        <f ca="1">IF(OR(TRIM(T34)="-",TRIM(T35)="-"),IF(TRIM(T34)="-",T35,T34),IF(AND(U34="",U35="")," ",IF(N(U34)=N(U35)," ",IF(N(U34)&gt;N(U35),T34,T35))))</f>
        <v xml:space="preserve"> </v>
      </c>
      <c r="Y66" s="130"/>
      <c r="Z66" s="165"/>
      <c r="AA66" s="37">
        <v>1</v>
      </c>
      <c r="AB66" s="101" t="str">
        <f>IF(AND(Y66="",Y67="")," ",IF(N(Y66)=N(Y67)," ",IF(N(Y66)&gt;N(Y67),X66,X67)))</f>
        <v xml:space="preserve"> </v>
      </c>
      <c r="AC66" s="38">
        <v>1</v>
      </c>
      <c r="AD66" s="16"/>
      <c r="AE66" s="16"/>
      <c r="AF66" s="16"/>
      <c r="AG66" s="16"/>
      <c r="AH66" s="16"/>
      <c r="AI66" s="16"/>
      <c r="AJ66" s="16"/>
    </row>
    <row r="67" spans="1:36" ht="20.25" thickTop="1" thickBot="1">
      <c r="A67" s="77"/>
      <c r="B67" s="21"/>
      <c r="C67" s="190"/>
      <c r="D67" s="302" t="s">
        <v>317</v>
      </c>
      <c r="E67" s="303" t="str">
        <f ca="1">IF(OR(TRIM(D68)="-",TRIM(D69)="-"),"",VLOOKUP(MIN(C68,C69),[1]Hřiště!$B$11:$E$42,4,0))</f>
        <v/>
      </c>
      <c r="F67" s="21"/>
      <c r="G67" s="29"/>
      <c r="H67" s="152"/>
      <c r="I67" s="203"/>
      <c r="J67" s="152"/>
      <c r="K67" s="152"/>
      <c r="L67" s="152"/>
      <c r="M67" s="206"/>
      <c r="N67" s="152"/>
      <c r="O67" s="206"/>
      <c r="P67" s="152"/>
      <c r="Q67" s="206"/>
      <c r="R67" s="152"/>
      <c r="S67" s="206"/>
      <c r="T67" s="152"/>
      <c r="U67" s="206"/>
      <c r="V67" s="160"/>
      <c r="W67" s="81">
        <v>2</v>
      </c>
      <c r="X67" s="82" t="str">
        <f ca="1">IF(OR(TRIM(T98)="-",TRIM(T99)="-"), IF(TRIM(T98)="-",T99,T98),IF(AND(U98="",U99="")," ",IF(N(U98)=N(U99)," ",IF(N(U98)&gt;N(U99),T98,T99))))</f>
        <v xml:space="preserve"> </v>
      </c>
      <c r="Y67" s="131"/>
      <c r="Z67" s="151"/>
      <c r="AA67" s="37">
        <v>2</v>
      </c>
      <c r="AB67" s="99" t="str">
        <f>IF(AND(Y66="",Y67="")," ",IF(N(Y67)=N(Y66)," ",IF(N(Y67)&gt;N(Y66),X66,X67)))</f>
        <v xml:space="preserve"> </v>
      </c>
      <c r="AC67" s="98">
        <v>2</v>
      </c>
      <c r="AD67" s="16"/>
      <c r="AE67" s="16"/>
      <c r="AF67" s="16"/>
      <c r="AG67" s="16"/>
      <c r="AH67" s="16"/>
      <c r="AI67" s="16"/>
      <c r="AJ67" s="16"/>
    </row>
    <row r="68" spans="1:36" ht="19.5" thickTop="1" thickBot="1">
      <c r="A68" s="87">
        <f ca="1">VLOOKUP(C68,[1]Postupy!$A$3:$C$66,3,0)</f>
        <v>23</v>
      </c>
      <c r="B68" s="149"/>
      <c r="C68" s="79">
        <v>3</v>
      </c>
      <c r="D68" s="80" t="str">
        <f ca="1">VLOOKUP(C68,[1]Postupy!$A$3:$B$66,2,0)</f>
        <v>23 Bowle 09 Klatovy - Hůrka Jindřich</v>
      </c>
      <c r="E68" s="130"/>
      <c r="F68" s="150"/>
      <c r="G68" s="151"/>
      <c r="H68" s="152"/>
      <c r="I68" s="201"/>
      <c r="J68" s="151"/>
      <c r="K68" s="151"/>
      <c r="L68" s="151"/>
      <c r="M68" s="201"/>
      <c r="N68" s="151"/>
      <c r="O68" s="151"/>
      <c r="P68" s="40"/>
      <c r="Q68" s="199"/>
      <c r="R68" s="40"/>
      <c r="S68" s="151"/>
      <c r="T68" s="16"/>
      <c r="U68" s="16"/>
      <c r="V68" s="159"/>
      <c r="W68" s="172"/>
      <c r="X68" s="17"/>
      <c r="Y68" s="16"/>
      <c r="Z68" s="16"/>
      <c r="AA68" s="16"/>
      <c r="AB68" s="16"/>
      <c r="AC68" s="16"/>
      <c r="AD68" s="16"/>
      <c r="AE68" s="16"/>
      <c r="AF68" s="16"/>
      <c r="AG68" s="16"/>
      <c r="AH68" s="16"/>
      <c r="AI68" s="16"/>
      <c r="AJ68" s="16"/>
    </row>
    <row r="69" spans="1:36" ht="20.25" thickTop="1" thickBot="1">
      <c r="A69" s="87" t="str">
        <f ca="1">VLOOKUP(C69,[1]Postupy!$A$3:$C$66,3,0)</f>
        <v/>
      </c>
      <c r="B69" s="149"/>
      <c r="C69" s="81">
        <v>62</v>
      </c>
      <c r="D69" s="82" t="str">
        <f>VLOOKUP(C69,[1]Postupy!$A$3:$B$66,2,0)</f>
        <v xml:space="preserve"> - </v>
      </c>
      <c r="E69" s="131"/>
      <c r="F69" s="153"/>
      <c r="G69" s="154"/>
      <c r="H69" s="302" t="s">
        <v>317</v>
      </c>
      <c r="I69" s="303" t="str">
        <f ca="1">IF(OR(TRIM(H70)="-",TRIM(H71)="-"),"",VLOOKUP(MIN(G70,G71),[1]Hřiště!$B$11:$E$42,4,0))</f>
        <v/>
      </c>
      <c r="J69" s="151"/>
      <c r="K69" s="151"/>
      <c r="L69" s="151"/>
      <c r="M69" s="201"/>
      <c r="N69" s="151"/>
      <c r="O69" s="160"/>
      <c r="P69" s="16"/>
      <c r="Q69" s="207"/>
      <c r="R69" s="16"/>
      <c r="S69" s="16"/>
      <c r="T69" s="16"/>
      <c r="U69" s="16"/>
      <c r="V69" s="159"/>
      <c r="W69" s="40"/>
      <c r="X69" s="17"/>
      <c r="Y69" s="16"/>
      <c r="Z69" s="16"/>
      <c r="AA69" s="16"/>
      <c r="AB69" s="16"/>
      <c r="AC69" s="16"/>
      <c r="AD69" s="16"/>
      <c r="AE69" s="16"/>
      <c r="AF69" s="16"/>
      <c r="AG69" s="16"/>
      <c r="AH69" s="16"/>
      <c r="AI69" s="16"/>
      <c r="AJ69" s="16"/>
    </row>
    <row r="70" spans="1:36" ht="18.75" thickBot="1">
      <c r="A70" s="77"/>
      <c r="B70" s="157"/>
      <c r="C70" s="157">
        <f>C68+C69</f>
        <v>65</v>
      </c>
      <c r="D70" s="158"/>
      <c r="E70" s="198"/>
      <c r="F70" s="159"/>
      <c r="G70" s="79">
        <v>3</v>
      </c>
      <c r="H70" s="80" t="str">
        <f ca="1">IF(OR(TRIM(D68)="-",TRIM(D69)="-"), IF(TRIM(D68)="-",D69,D68),IF(AND(E68="",E69="")," ",IF(N(E68)=N(E69)," ",IF(N(E68)&gt;N(E69),D68,D69))))</f>
        <v>23 Bowle 09 Klatovy - Hůrka Jindřich</v>
      </c>
      <c r="I70" s="130"/>
      <c r="J70" s="150"/>
      <c r="K70" s="151"/>
      <c r="L70" s="156"/>
      <c r="M70" s="201"/>
      <c r="N70" s="151"/>
      <c r="O70" s="151"/>
      <c r="P70" s="156"/>
      <c r="Q70" s="201"/>
      <c r="R70" s="151"/>
      <c r="S70" s="151"/>
      <c r="T70" s="151"/>
      <c r="U70" s="151"/>
      <c r="V70" s="159"/>
      <c r="W70" s="40"/>
      <c r="X70" s="16"/>
      <c r="Y70" s="16"/>
      <c r="Z70" s="16"/>
      <c r="AA70" s="16"/>
      <c r="AB70" s="16"/>
      <c r="AC70" s="16"/>
      <c r="AD70" s="16"/>
      <c r="AE70" s="16"/>
      <c r="AF70" s="16"/>
      <c r="AG70" s="16"/>
      <c r="AH70" s="16"/>
      <c r="AI70" s="16"/>
      <c r="AJ70" s="16"/>
    </row>
    <row r="71" spans="1:36" ht="20.25" thickTop="1" thickBot="1">
      <c r="A71" s="76"/>
      <c r="B71" s="161"/>
      <c r="C71" s="162"/>
      <c r="D71" s="302" t="s">
        <v>317</v>
      </c>
      <c r="E71" s="303" t="str">
        <f ca="1">IF(OR(TRIM(D72)="-",TRIM(D73)="-"),"",VLOOKUP(MIN(C72,C73),[1]Hřiště!$B$11:$E$42,4,0))</f>
        <v/>
      </c>
      <c r="F71" s="159"/>
      <c r="G71" s="81">
        <v>30</v>
      </c>
      <c r="H71" s="82" t="str">
        <f ca="1">IF(OR(TRIM(D72)="-",TRIM(D73)="-"), IF(TRIM(D72)="-",D73,D72),IF(AND(E72="",E73="")," ",IF(N(E72)=N(E73)," ",IF(N(E72)&gt;N(E73),D72,D73))))</f>
        <v xml:space="preserve"> - </v>
      </c>
      <c r="I71" s="131"/>
      <c r="J71" s="153"/>
      <c r="K71" s="163"/>
      <c r="L71" s="164"/>
      <c r="M71" s="199"/>
      <c r="N71" s="151"/>
      <c r="O71" s="151"/>
      <c r="P71" s="156"/>
      <c r="Q71" s="201"/>
      <c r="R71" s="151"/>
      <c r="S71" s="151"/>
      <c r="T71" s="151"/>
      <c r="U71" s="151"/>
      <c r="V71" s="159"/>
      <c r="W71" s="40"/>
      <c r="X71" s="16"/>
      <c r="Y71" s="16"/>
      <c r="Z71" s="16"/>
      <c r="AA71" s="16"/>
      <c r="AB71" s="16"/>
      <c r="AC71" s="16"/>
      <c r="AD71" s="16"/>
      <c r="AE71" s="16"/>
      <c r="AF71" s="16"/>
      <c r="AG71" s="16"/>
      <c r="AH71" s="16"/>
      <c r="AI71" s="16"/>
      <c r="AJ71" s="16"/>
    </row>
    <row r="72" spans="1:36" ht="18.75" thickBot="1">
      <c r="A72" s="87" t="str">
        <f ca="1">VLOOKUP(C72,[1]Postupy!$A$3:$C$66,3,0)</f>
        <v/>
      </c>
      <c r="B72" s="149"/>
      <c r="C72" s="79">
        <v>35</v>
      </c>
      <c r="D72" s="80" t="str">
        <f ca="1">VLOOKUP(C72,[1]Postupy!$A$3:$B$66,2,0)</f>
        <v xml:space="preserve"> - </v>
      </c>
      <c r="E72" s="130"/>
      <c r="F72" s="165"/>
      <c r="G72" s="166"/>
      <c r="H72" s="167"/>
      <c r="I72" s="202"/>
      <c r="J72" s="160"/>
      <c r="K72" s="163"/>
      <c r="L72" s="164"/>
      <c r="M72" s="199"/>
      <c r="N72" s="151"/>
      <c r="O72" s="151"/>
      <c r="P72" s="156"/>
      <c r="Q72" s="201"/>
      <c r="R72" s="151"/>
      <c r="S72" s="151"/>
      <c r="T72" s="151"/>
      <c r="U72" s="151"/>
      <c r="V72" s="159"/>
      <c r="W72" s="40"/>
      <c r="X72" s="16"/>
      <c r="Y72" s="16"/>
      <c r="Z72" s="16"/>
      <c r="AA72" s="16"/>
      <c r="AB72" s="16"/>
      <c r="AC72" s="16"/>
      <c r="AD72" s="16"/>
      <c r="AE72" s="16"/>
      <c r="AF72" s="16"/>
      <c r="AG72" s="16"/>
      <c r="AH72" s="16"/>
      <c r="AI72" s="16"/>
      <c r="AJ72" s="16"/>
    </row>
    <row r="73" spans="1:36" ht="20.25" thickTop="1" thickBot="1">
      <c r="A73" s="87" t="str">
        <f ca="1">VLOOKUP(C73,[1]Postupy!$A$3:$C$66,3,0)</f>
        <v/>
      </c>
      <c r="B73" s="149"/>
      <c r="C73" s="81">
        <v>30</v>
      </c>
      <c r="D73" s="82" t="str">
        <f ca="1">VLOOKUP(C73,[1]Postupy!$A$3:$B$66,2,0)</f>
        <v xml:space="preserve"> - </v>
      </c>
      <c r="E73" s="131"/>
      <c r="F73" s="152"/>
      <c r="G73" s="151"/>
      <c r="H73" s="168"/>
      <c r="I73" s="202"/>
      <c r="J73" s="160"/>
      <c r="K73" s="154"/>
      <c r="L73" s="302" t="s">
        <v>317</v>
      </c>
      <c r="M73" s="303" t="str">
        <f ca="1">IF(OR(TRIM(L74)="-",TRIM(L75)="-"),"",VLOOKUP(MIN(K74,K75),[1]Hřiště!$B$11:$E$42,4,0))</f>
        <v/>
      </c>
      <c r="N73" s="170"/>
      <c r="O73" s="151"/>
      <c r="P73" s="156"/>
      <c r="Q73" s="201"/>
      <c r="R73" s="151"/>
      <c r="S73" s="151"/>
      <c r="T73" s="151"/>
      <c r="U73" s="151"/>
      <c r="V73" s="151"/>
      <c r="W73" s="163"/>
      <c r="X73" s="16"/>
      <c r="Y73" s="16"/>
      <c r="Z73" s="16"/>
      <c r="AA73" s="16"/>
      <c r="AB73" s="16"/>
      <c r="AC73" s="16"/>
      <c r="AD73" s="16"/>
      <c r="AE73" s="16"/>
      <c r="AF73" s="16"/>
      <c r="AG73" s="16"/>
      <c r="AH73" s="16"/>
      <c r="AI73" s="16"/>
      <c r="AJ73" s="16"/>
    </row>
    <row r="74" spans="1:36" ht="18.75" thickBot="1">
      <c r="A74" s="77"/>
      <c r="B74" s="157"/>
      <c r="C74" s="157">
        <f>C72+C73</f>
        <v>65</v>
      </c>
      <c r="D74" s="158"/>
      <c r="E74" s="198"/>
      <c r="F74" s="262">
        <f>C70+C74</f>
        <v>130</v>
      </c>
      <c r="G74" s="151"/>
      <c r="H74" s="171"/>
      <c r="I74" s="201"/>
      <c r="J74" s="151"/>
      <c r="K74" s="79">
        <v>3</v>
      </c>
      <c r="L74" s="80" t="str">
        <f ca="1">IF(OR(TRIM(H70)="-",TRIM(H71)="-"), IF(TRIM(H70)="-",H71,H70),IF(AND(I70="",I71="")," ",IF(N(I70)=N(I71)," ",IF(N(I70)&gt;N(I71),H70,H71))))</f>
        <v>23 Bowle 09 Klatovy - Hůrka Jindřich</v>
      </c>
      <c r="M74" s="130"/>
      <c r="N74" s="150"/>
      <c r="O74" s="40"/>
      <c r="P74" s="164"/>
      <c r="Q74" s="199"/>
      <c r="R74" s="151"/>
      <c r="S74" s="151"/>
      <c r="T74" s="151"/>
      <c r="U74" s="151"/>
      <c r="V74" s="151"/>
      <c r="W74" s="163"/>
      <c r="X74" s="16"/>
      <c r="Y74" s="16"/>
      <c r="Z74" s="16"/>
      <c r="AA74" s="16"/>
      <c r="AB74" s="16"/>
      <c r="AC74" s="15"/>
      <c r="AD74" s="16"/>
      <c r="AE74" s="16"/>
      <c r="AF74" s="16"/>
      <c r="AG74" s="16"/>
      <c r="AH74" s="16"/>
      <c r="AI74" s="16"/>
      <c r="AJ74" s="15"/>
    </row>
    <row r="75" spans="1:36" ht="20.25" thickTop="1" thickBot="1">
      <c r="A75" s="76"/>
      <c r="B75" s="161"/>
      <c r="C75" s="162"/>
      <c r="D75" s="302" t="s">
        <v>317</v>
      </c>
      <c r="E75" s="303" t="str">
        <f ca="1">IF(OR(TRIM(D76)="-",TRIM(D77)="-"),"",VLOOKUP(MIN(C76,C77),[1]Hřiště!$B$11:$E$42,4,0))</f>
        <v/>
      </c>
      <c r="F75" s="151"/>
      <c r="G75" s="151"/>
      <c r="H75" s="171"/>
      <c r="I75" s="201"/>
      <c r="J75" s="151"/>
      <c r="K75" s="81">
        <v>14</v>
      </c>
      <c r="L75" s="82" t="str">
        <f ca="1">IF(OR(TRIM(H78)="-",TRIM(H79)="-"), IF(TRIM(H78)="-",H79,H78),IF(AND(I78="",I79="")," ",IF(N(I78)=N(I79)," ",IF(N(I78)&gt;N(I79),H78,H79))))</f>
        <v>35 PC Egrensis - Hošek Vladislav</v>
      </c>
      <c r="M75" s="131"/>
      <c r="N75" s="153"/>
      <c r="O75" s="163"/>
      <c r="P75" s="164"/>
      <c r="Q75" s="199"/>
      <c r="R75" s="151"/>
      <c r="S75" s="151"/>
      <c r="T75" s="151"/>
      <c r="U75" s="151"/>
      <c r="V75" s="151"/>
      <c r="W75" s="163"/>
      <c r="X75" s="16"/>
      <c r="Y75" s="16"/>
      <c r="Z75" s="16"/>
      <c r="AA75" s="16"/>
      <c r="AB75" s="16"/>
      <c r="AC75" s="15"/>
      <c r="AD75" s="16"/>
      <c r="AE75" s="16"/>
      <c r="AF75" s="16"/>
      <c r="AG75" s="16"/>
      <c r="AH75" s="16"/>
      <c r="AI75" s="16"/>
      <c r="AJ75" s="15"/>
    </row>
    <row r="76" spans="1:36" ht="19.5" thickTop="1" thickBot="1">
      <c r="A76" s="87" t="str">
        <f ca="1">VLOOKUP(C76,[1]Postupy!$A$3:$C$66,3,0)</f>
        <v/>
      </c>
      <c r="B76" s="149"/>
      <c r="C76" s="79">
        <v>46</v>
      </c>
      <c r="D76" s="80" t="str">
        <f ca="1">VLOOKUP(C76,[1]Postupy!$A$3:$B$66,2,0)</f>
        <v xml:space="preserve"> - </v>
      </c>
      <c r="E76" s="130"/>
      <c r="F76" s="154"/>
      <c r="G76" s="151"/>
      <c r="H76" s="168"/>
      <c r="I76" s="202"/>
      <c r="J76" s="160"/>
      <c r="K76" s="172"/>
      <c r="L76" s="173"/>
      <c r="M76" s="203"/>
      <c r="N76" s="151"/>
      <c r="O76" s="163"/>
      <c r="P76" s="164"/>
      <c r="Q76" s="199"/>
      <c r="R76" s="151"/>
      <c r="S76" s="151"/>
      <c r="T76" s="151"/>
      <c r="U76" s="151"/>
      <c r="V76" s="151"/>
      <c r="W76" s="163"/>
      <c r="X76" s="16"/>
      <c r="Y76" s="16"/>
      <c r="Z76" s="16"/>
      <c r="AA76" s="16"/>
      <c r="AB76" s="16"/>
      <c r="AC76" s="15"/>
      <c r="AD76" s="16"/>
      <c r="AE76" s="16"/>
      <c r="AF76" s="16"/>
      <c r="AG76" s="16"/>
      <c r="AH76" s="16"/>
      <c r="AI76" s="16"/>
      <c r="AJ76" s="15"/>
    </row>
    <row r="77" spans="1:36" ht="20.25" thickTop="1" thickBot="1">
      <c r="A77" s="87" t="str">
        <f ca="1">VLOOKUP(C77,[1]Postupy!$A$3:$C$66,3,0)</f>
        <v/>
      </c>
      <c r="B77" s="149"/>
      <c r="C77" s="81">
        <v>19</v>
      </c>
      <c r="D77" s="82" t="str">
        <f ca="1">VLOOKUP(C77,[1]Postupy!$A$3:$B$66,2,0)</f>
        <v xml:space="preserve"> - </v>
      </c>
      <c r="E77" s="131"/>
      <c r="F77" s="174" t="s">
        <v>405</v>
      </c>
      <c r="G77" s="154"/>
      <c r="H77" s="302" t="s">
        <v>317</v>
      </c>
      <c r="I77" s="303" t="str">
        <f ca="1">IF(OR(TRIM(H78)="-",TRIM(H79)="-"),"",VLOOKUP(MIN(G78,G79),[1]Hřiště!$B$11:$E$42,4,0))</f>
        <v/>
      </c>
      <c r="J77" s="160"/>
      <c r="K77" s="163"/>
      <c r="L77" s="171"/>
      <c r="M77" s="199"/>
      <c r="N77" s="151"/>
      <c r="O77" s="163"/>
      <c r="P77" s="164"/>
      <c r="Q77" s="199"/>
      <c r="R77" s="151"/>
      <c r="S77" s="151"/>
      <c r="T77" s="151"/>
      <c r="U77" s="151"/>
      <c r="V77" s="151"/>
      <c r="W77" s="163"/>
      <c r="X77" s="16"/>
      <c r="Y77" s="16"/>
      <c r="Z77" s="16"/>
      <c r="AA77" s="16"/>
      <c r="AB77" s="16"/>
      <c r="AC77" s="16"/>
      <c r="AD77" s="16"/>
      <c r="AE77" s="16"/>
      <c r="AF77" s="16"/>
      <c r="AG77" s="16"/>
      <c r="AH77" s="16"/>
      <c r="AI77" s="16"/>
      <c r="AJ77" s="15"/>
    </row>
    <row r="78" spans="1:36" ht="18.75" thickBot="1">
      <c r="A78" s="77"/>
      <c r="B78" s="157"/>
      <c r="C78" s="157">
        <f>C76+C77</f>
        <v>65</v>
      </c>
      <c r="D78" s="158"/>
      <c r="E78" s="198"/>
      <c r="F78" s="159"/>
      <c r="G78" s="79">
        <v>19</v>
      </c>
      <c r="H78" s="80" t="str">
        <f ca="1">IF(OR(TRIM(D76)="-",TRIM(D77)="-"), IF(TRIM(D76)="-",D77,D76),IF(AND(E76="",E77="")," ",IF(N(E76)=N(E77)," ",IF(N(E76)&gt;N(E77),D76,D77))))</f>
        <v xml:space="preserve"> - </v>
      </c>
      <c r="I78" s="130"/>
      <c r="J78" s="165"/>
      <c r="K78" s="163"/>
      <c r="L78" s="171"/>
      <c r="M78" s="199"/>
      <c r="N78" s="151"/>
      <c r="O78" s="163"/>
      <c r="P78" s="164"/>
      <c r="Q78" s="199"/>
      <c r="R78" s="151"/>
      <c r="S78" s="151"/>
      <c r="T78" s="151"/>
      <c r="U78" s="151"/>
      <c r="V78" s="151"/>
      <c r="W78" s="163"/>
      <c r="X78" s="16"/>
      <c r="Y78" s="16"/>
      <c r="Z78" s="16"/>
      <c r="AA78" s="16"/>
      <c r="AB78" s="16"/>
      <c r="AC78" s="16"/>
      <c r="AD78" s="16"/>
      <c r="AE78" s="16"/>
      <c r="AF78" s="16"/>
      <c r="AG78" s="16"/>
      <c r="AH78" s="16"/>
      <c r="AI78" s="16"/>
      <c r="AJ78" s="15"/>
    </row>
    <row r="79" spans="1:36" ht="20.25" thickTop="1" thickBot="1">
      <c r="A79" s="76"/>
      <c r="B79" s="161"/>
      <c r="C79" s="162"/>
      <c r="D79" s="302" t="s">
        <v>317</v>
      </c>
      <c r="E79" s="303" t="str">
        <f ca="1">IF(OR(TRIM(D80)="-",TRIM(D81)="-"),"",VLOOKUP(MIN(C80,C81),[1]Hřiště!$B$11:$E$42,4,0))</f>
        <v/>
      </c>
      <c r="F79" s="170"/>
      <c r="G79" s="81">
        <v>14</v>
      </c>
      <c r="H79" s="82" t="str">
        <f ca="1">IF(OR(TRIM(D80)="-",TRIM(D81)="-"), IF(TRIM(D80)="-",D81,D80),IF(AND(E80="",E81="")," ",IF(N(E80)=N(E81)," ",IF(N(E80)&gt;N(E81),D80,D81))))</f>
        <v>35 PC Egrensis - Hošek Vladislav</v>
      </c>
      <c r="I79" s="131"/>
      <c r="J79" s="152"/>
      <c r="K79" s="151"/>
      <c r="L79" s="171"/>
      <c r="M79" s="201"/>
      <c r="N79" s="151"/>
      <c r="O79" s="163"/>
      <c r="P79" s="164"/>
      <c r="Q79" s="199"/>
      <c r="R79" s="151"/>
      <c r="S79" s="151"/>
      <c r="T79" s="151"/>
      <c r="U79" s="151"/>
      <c r="V79" s="151"/>
      <c r="W79" s="163"/>
      <c r="X79" s="16"/>
      <c r="Y79" s="16"/>
      <c r="Z79" s="16"/>
      <c r="AA79" s="16"/>
      <c r="AB79" s="16"/>
      <c r="AC79" s="16"/>
      <c r="AD79" s="16"/>
      <c r="AE79" s="16"/>
      <c r="AF79" s="16"/>
      <c r="AG79" s="16"/>
      <c r="AH79" s="16"/>
      <c r="AI79" s="16"/>
      <c r="AJ79" s="16"/>
    </row>
    <row r="80" spans="1:36" ht="19.5" thickTop="1" thickBot="1">
      <c r="A80" s="87" t="str">
        <f ca="1">VLOOKUP(C80,[1]Postupy!$A$3:$C$66,3,0)</f>
        <v/>
      </c>
      <c r="B80" s="149"/>
      <c r="C80" s="79">
        <v>51</v>
      </c>
      <c r="D80" s="80" t="str">
        <f>VLOOKUP(C80,[1]Postupy!$A$3:$B$66,2,0)</f>
        <v xml:space="preserve"> - </v>
      </c>
      <c r="E80" s="130"/>
      <c r="F80" s="175"/>
      <c r="G80" s="172"/>
      <c r="H80" s="173"/>
      <c r="I80" s="203"/>
      <c r="J80" s="151"/>
      <c r="K80" s="151"/>
      <c r="L80" s="168"/>
      <c r="M80" s="201"/>
      <c r="N80" s="151"/>
      <c r="O80" s="163"/>
      <c r="P80" s="164"/>
      <c r="Q80" s="199"/>
      <c r="R80" s="151"/>
      <c r="S80" s="151"/>
      <c r="T80" s="151"/>
      <c r="U80" s="151"/>
      <c r="V80" s="151"/>
      <c r="W80" s="163"/>
      <c r="X80" s="16"/>
      <c r="Y80" s="17"/>
      <c r="Z80" s="16"/>
      <c r="AA80" s="16"/>
      <c r="AB80" s="16"/>
      <c r="AC80" s="17"/>
      <c r="AD80" s="16"/>
      <c r="AE80" s="16"/>
      <c r="AF80" s="16"/>
      <c r="AG80" s="16"/>
      <c r="AH80" s="16"/>
      <c r="AI80" s="16"/>
      <c r="AJ80" s="16"/>
    </row>
    <row r="81" spans="1:36" ht="20.25" thickTop="1" thickBot="1">
      <c r="A81" s="87">
        <f ca="1">VLOOKUP(C81,[1]Postupy!$A$3:$C$66,3,0)</f>
        <v>35</v>
      </c>
      <c r="B81" s="149"/>
      <c r="C81" s="81">
        <v>14</v>
      </c>
      <c r="D81" s="82" t="str">
        <f ca="1">VLOOKUP(C81,[1]Postupy!$A$3:$B$66,2,0)</f>
        <v>35 PC Egrensis - Hošek Vladislav</v>
      </c>
      <c r="E81" s="131"/>
      <c r="F81" s="176"/>
      <c r="G81" s="151"/>
      <c r="H81" s="168"/>
      <c r="I81" s="201"/>
      <c r="J81" s="151"/>
      <c r="K81" s="151"/>
      <c r="L81" s="177"/>
      <c r="M81" s="202"/>
      <c r="N81" s="160"/>
      <c r="O81" s="154"/>
      <c r="P81" s="302" t="s">
        <v>317</v>
      </c>
      <c r="Q81" s="303" t="str">
        <f ca="1">IF(OR(TRIM(P82)="-",TRIM(P83)="-"),"",VLOOKUP(MIN(O82,O83),[1]Hřiště!$B$11:$E$42,4,0))</f>
        <v/>
      </c>
      <c r="S81" s="170"/>
      <c r="T81" s="170"/>
      <c r="U81" s="170"/>
      <c r="V81" s="151"/>
      <c r="W81" s="163"/>
      <c r="X81" s="16"/>
      <c r="Y81" s="16"/>
      <c r="Z81" s="16"/>
      <c r="AA81" s="16"/>
      <c r="AB81" s="16"/>
      <c r="AC81" s="16"/>
      <c r="AD81" s="16"/>
      <c r="AE81" s="16"/>
      <c r="AF81" s="16"/>
      <c r="AG81" s="16"/>
      <c r="AH81" s="16"/>
      <c r="AI81" s="16"/>
      <c r="AJ81" s="16"/>
    </row>
    <row r="82" spans="1:36" ht="18.75" thickBot="1">
      <c r="A82" s="77"/>
      <c r="B82" s="157"/>
      <c r="C82" s="157">
        <f>C80+C81</f>
        <v>65</v>
      </c>
      <c r="D82" s="158"/>
      <c r="E82" s="198"/>
      <c r="F82" s="262">
        <f>C78+C82</f>
        <v>130</v>
      </c>
      <c r="G82" s="151"/>
      <c r="H82" s="171"/>
      <c r="I82" s="201"/>
      <c r="J82" s="151"/>
      <c r="K82" s="151"/>
      <c r="L82" s="178"/>
      <c r="M82" s="202"/>
      <c r="N82" s="160"/>
      <c r="O82" s="79">
        <v>3</v>
      </c>
      <c r="P82" s="80" t="str">
        <f ca="1">IF(OR(TRIM(L74)="-",TRIM(L75)="-"), IF(TRIM(L74)="-",L75,L74),IF(AND(M74="",M75="")," ",IF(N(M74)=N(M75)," ",IF(N(M74)&gt;N(M75),L74,L75))))</f>
        <v xml:space="preserve"> </v>
      </c>
      <c r="Q82" s="130"/>
      <c r="R82" s="160"/>
      <c r="S82" s="151"/>
      <c r="T82" s="151"/>
      <c r="U82" s="151"/>
      <c r="V82" s="151"/>
      <c r="W82" s="163"/>
      <c r="X82" s="16"/>
      <c r="Y82" s="16"/>
      <c r="Z82" s="16"/>
      <c r="AA82" s="16"/>
      <c r="AB82" s="16"/>
      <c r="AC82" s="16"/>
      <c r="AD82" s="16"/>
      <c r="AE82" s="16"/>
      <c r="AF82" s="16"/>
      <c r="AG82" s="16"/>
      <c r="AH82" s="16"/>
      <c r="AI82" s="16"/>
      <c r="AJ82" s="16"/>
    </row>
    <row r="83" spans="1:36" ht="20.25" thickTop="1" thickBot="1">
      <c r="A83" s="76"/>
      <c r="B83" s="161"/>
      <c r="C83" s="162"/>
      <c r="D83" s="302" t="s">
        <v>317</v>
      </c>
      <c r="E83" s="303" t="str">
        <f ca="1">IF(OR(TRIM(D84)="-",TRIM(D85)="-"),"",VLOOKUP(MIN(C84,C85),[1]Hřiště!$B$11:$E$42,4,0))</f>
        <v/>
      </c>
      <c r="F83" s="151"/>
      <c r="G83" s="151"/>
      <c r="H83" s="171"/>
      <c r="I83" s="201"/>
      <c r="J83" s="151"/>
      <c r="K83" s="151"/>
      <c r="L83" s="178"/>
      <c r="M83" s="202"/>
      <c r="N83" s="159"/>
      <c r="O83" s="81">
        <v>6</v>
      </c>
      <c r="P83" s="82" t="str">
        <f ca="1">IF(OR(TRIM(L90)="-",TRIM(L91)="-"),IF(TRIM(L90)="-",L91,L90),IF(AND(M90="",M91="")," ",IF(N(M90)=N(M91)," ",IF(N(M90)&gt;N(M91),L90,L91))))</f>
        <v xml:space="preserve"> </v>
      </c>
      <c r="Q83" s="131"/>
      <c r="R83" s="153"/>
      <c r="S83" s="179"/>
      <c r="T83" s="151"/>
      <c r="U83" s="151"/>
      <c r="V83" s="151"/>
      <c r="W83" s="163"/>
      <c r="X83" s="16"/>
      <c r="Y83" s="16"/>
      <c r="Z83" s="16"/>
      <c r="AA83" s="16"/>
      <c r="AB83" s="16"/>
      <c r="AC83" s="16"/>
      <c r="AD83" s="16"/>
      <c r="AE83" s="16"/>
      <c r="AF83" s="16"/>
      <c r="AG83" s="16"/>
      <c r="AH83" s="16"/>
      <c r="AI83" s="16"/>
      <c r="AJ83" s="16"/>
    </row>
    <row r="84" spans="1:36" ht="19.5" thickTop="1" thickBot="1">
      <c r="A84" s="87">
        <f ca="1">VLOOKUP(C84,[1]Postupy!$A$3:$C$66,3,0)</f>
        <v>2</v>
      </c>
      <c r="B84" s="149"/>
      <c r="C84" s="79">
        <v>11</v>
      </c>
      <c r="D84" s="80" t="str">
        <f ca="1">VLOOKUP(C84,[1]Postupy!$A$3:$B$66,2,0)</f>
        <v>2 PC Sokol Lipník - Vavrovič Petr ml.</v>
      </c>
      <c r="E84" s="130"/>
      <c r="F84" s="154"/>
      <c r="G84" s="151"/>
      <c r="H84" s="168"/>
      <c r="I84" s="201"/>
      <c r="J84" s="151"/>
      <c r="K84" s="151"/>
      <c r="L84" s="178"/>
      <c r="M84" s="202"/>
      <c r="N84" s="159"/>
      <c r="O84" s="172"/>
      <c r="P84" s="173"/>
      <c r="Q84" s="199"/>
      <c r="R84" s="160"/>
      <c r="S84" s="179"/>
      <c r="T84" s="155"/>
      <c r="U84" s="160"/>
      <c r="V84" s="151"/>
      <c r="W84" s="163"/>
      <c r="X84" s="16"/>
      <c r="Y84" s="16"/>
      <c r="Z84" s="16"/>
      <c r="AA84" s="16"/>
      <c r="AB84" s="16"/>
      <c r="AC84" s="15"/>
      <c r="AD84" s="16"/>
      <c r="AE84" s="16"/>
      <c r="AF84" s="16"/>
      <c r="AG84" s="16"/>
      <c r="AH84" s="16"/>
      <c r="AI84" s="15"/>
      <c r="AJ84" s="16"/>
    </row>
    <row r="85" spans="1:36" ht="20.25" thickTop="1" thickBot="1">
      <c r="A85" s="87" t="str">
        <f ca="1">VLOOKUP(C85,[1]Postupy!$A$3:$C$66,3,0)</f>
        <v/>
      </c>
      <c r="B85" s="149"/>
      <c r="C85" s="81">
        <v>54</v>
      </c>
      <c r="D85" s="82" t="str">
        <f>VLOOKUP(C85,[1]Postupy!$A$3:$B$66,2,0)</f>
        <v xml:space="preserve"> - </v>
      </c>
      <c r="E85" s="131"/>
      <c r="F85" s="180"/>
      <c r="G85" s="154"/>
      <c r="H85" s="302" t="s">
        <v>317</v>
      </c>
      <c r="I85" s="303" t="str">
        <f ca="1">IF(OR(TRIM(H86)="-",TRIM(H87)="-"),"",VLOOKUP(MIN(G86,G87),[1]Hřiště!$B$11:$E$42,4,0))</f>
        <v/>
      </c>
      <c r="J85" s="151"/>
      <c r="K85" s="151"/>
      <c r="L85" s="178"/>
      <c r="M85" s="202"/>
      <c r="N85" s="159"/>
      <c r="O85" s="40"/>
      <c r="P85" s="171"/>
      <c r="Q85" s="202"/>
      <c r="R85" s="160"/>
      <c r="S85" s="179"/>
      <c r="T85" s="155"/>
      <c r="U85" s="160"/>
      <c r="V85" s="151"/>
      <c r="W85" s="163"/>
      <c r="X85" s="16"/>
      <c r="Y85" s="16"/>
      <c r="Z85" s="16"/>
      <c r="AA85" s="16"/>
      <c r="AB85" s="16"/>
      <c r="AC85" s="15"/>
      <c r="AD85" s="16"/>
      <c r="AE85" s="16"/>
      <c r="AF85" s="16"/>
      <c r="AG85" s="16"/>
      <c r="AH85" s="16"/>
      <c r="AI85" s="15"/>
      <c r="AJ85" s="16"/>
    </row>
    <row r="86" spans="1:36" ht="19.5" thickTop="1" thickBot="1">
      <c r="A86" s="77"/>
      <c r="B86" s="157"/>
      <c r="C86" s="157">
        <f>C84+C85</f>
        <v>65</v>
      </c>
      <c r="D86" s="158"/>
      <c r="E86" s="198"/>
      <c r="F86" s="159"/>
      <c r="G86" s="79">
        <v>11</v>
      </c>
      <c r="H86" s="80" t="str">
        <f ca="1">IF(OR(TRIM(D84)="-",TRIM(D85)="-"), IF(TRIM(D84)="-",D85,D84),IF(AND(E84="",E85="")," ",IF(N(E84)=N(E85)," ",IF(N(E84)&gt;N(E85),D84,D85))))</f>
        <v>2 PC Sokol Lipník - Vavrovič Petr ml.</v>
      </c>
      <c r="I86" s="130"/>
      <c r="J86" s="150"/>
      <c r="K86" s="151"/>
      <c r="L86" s="178"/>
      <c r="M86" s="202"/>
      <c r="N86" s="159"/>
      <c r="O86" s="40"/>
      <c r="P86" s="171"/>
      <c r="Q86" s="202"/>
      <c r="R86" s="160"/>
      <c r="S86" s="179"/>
      <c r="T86" s="155"/>
      <c r="U86" s="160"/>
      <c r="V86" s="151"/>
      <c r="W86" s="163"/>
      <c r="X86" s="16"/>
      <c r="Y86" s="16"/>
      <c r="Z86" s="16"/>
      <c r="AA86" s="16"/>
      <c r="AB86" s="16"/>
      <c r="AC86" s="15"/>
      <c r="AD86" s="16"/>
      <c r="AE86" s="16"/>
      <c r="AF86" s="16"/>
      <c r="AG86" s="16"/>
      <c r="AH86" s="16"/>
      <c r="AI86" s="15"/>
      <c r="AJ86" s="16"/>
    </row>
    <row r="87" spans="1:36" ht="20.25" thickTop="1" thickBot="1">
      <c r="A87" s="76"/>
      <c r="B87" s="161"/>
      <c r="C87" s="162"/>
      <c r="D87" s="302" t="s">
        <v>317</v>
      </c>
      <c r="E87" s="303" t="str">
        <f ca="1">IF(OR(TRIM(D88)="-",TRIM(D89)="-"),"",VLOOKUP(MIN(C88,C89),[1]Hřiště!$B$11:$E$42,4,0))</f>
        <v/>
      </c>
      <c r="F87" s="159"/>
      <c r="G87" s="81">
        <v>22</v>
      </c>
      <c r="H87" s="82" t="str">
        <f ca="1">IF(OR(TRIM(D88)="-",TRIM(D89)="-"), IF(TRIM(D88)="-",D89,D88),IF(AND(E88="",E89="")," ",IF(N(E88)=N(E89)," ",IF(N(E88)&gt;N(E89),D88,D89))))</f>
        <v xml:space="preserve"> - </v>
      </c>
      <c r="I87" s="131"/>
      <c r="J87" s="153"/>
      <c r="K87" s="163"/>
      <c r="L87" s="181"/>
      <c r="M87" s="202"/>
      <c r="N87" s="159"/>
      <c r="O87" s="40"/>
      <c r="P87" s="168"/>
      <c r="Q87" s="202"/>
      <c r="R87" s="160"/>
      <c r="S87" s="179"/>
      <c r="T87" s="155"/>
      <c r="U87" s="160"/>
      <c r="V87" s="151"/>
      <c r="W87" s="163"/>
      <c r="X87" s="16"/>
      <c r="Y87" s="16"/>
      <c r="Z87" s="16"/>
      <c r="AA87" s="16"/>
      <c r="AB87" s="16"/>
      <c r="AC87" s="16"/>
      <c r="AD87" s="16"/>
      <c r="AE87" s="16"/>
      <c r="AF87" s="16"/>
      <c r="AG87" s="16"/>
      <c r="AH87" s="16"/>
      <c r="AI87" s="16"/>
      <c r="AJ87" s="16"/>
    </row>
    <row r="88" spans="1:36" ht="19.5" thickTop="1" thickBot="1">
      <c r="A88" s="87" t="str">
        <f ca="1">VLOOKUP(C88,[1]Postupy!$A$3:$C$66,3,0)</f>
        <v/>
      </c>
      <c r="B88" s="149"/>
      <c r="C88" s="79">
        <v>43</v>
      </c>
      <c r="D88" s="80" t="str">
        <f ca="1">VLOOKUP(C88,[1]Postupy!$A$3:$B$66,2,0)</f>
        <v xml:space="preserve"> - </v>
      </c>
      <c r="E88" s="130"/>
      <c r="F88" s="165"/>
      <c r="G88" s="166"/>
      <c r="H88" s="173"/>
      <c r="I88" s="204"/>
      <c r="J88" s="160"/>
      <c r="K88" s="163"/>
      <c r="L88" s="182"/>
      <c r="M88" s="202"/>
      <c r="N88" s="159"/>
      <c r="O88" s="40"/>
      <c r="P88" s="177"/>
      <c r="Q88" s="202"/>
      <c r="R88" s="160"/>
      <c r="S88" s="179"/>
      <c r="T88" s="155"/>
      <c r="U88" s="160"/>
      <c r="V88" s="151"/>
      <c r="W88" s="163"/>
      <c r="X88" s="16"/>
      <c r="Y88" s="16"/>
      <c r="Z88" s="16"/>
      <c r="AA88" s="16"/>
      <c r="AB88" s="16"/>
      <c r="AC88" s="16"/>
      <c r="AD88" s="16"/>
      <c r="AE88" s="16"/>
      <c r="AF88" s="16"/>
      <c r="AG88" s="16"/>
      <c r="AH88" s="16"/>
      <c r="AI88" s="16"/>
      <c r="AJ88" s="16"/>
    </row>
    <row r="89" spans="1:36" ht="20.25" thickTop="1" thickBot="1">
      <c r="A89" s="87" t="str">
        <f ca="1">VLOOKUP(C89,[1]Postupy!$A$3:$C$66,3,0)</f>
        <v/>
      </c>
      <c r="B89" s="149"/>
      <c r="C89" s="81">
        <v>22</v>
      </c>
      <c r="D89" s="82" t="str">
        <f ca="1">VLOOKUP(C89,[1]Postupy!$A$3:$B$66,2,0)</f>
        <v xml:space="preserve"> - </v>
      </c>
      <c r="E89" s="131"/>
      <c r="F89" s="152"/>
      <c r="G89" s="151"/>
      <c r="H89" s="168"/>
      <c r="I89" s="202"/>
      <c r="J89" s="160"/>
      <c r="K89" s="154"/>
      <c r="L89" s="302" t="s">
        <v>317</v>
      </c>
      <c r="M89" s="303" t="str">
        <f ca="1">IF(OR(TRIM(L90)="-",TRIM(L91)="-"),"",VLOOKUP(MIN(K90,K91),[1]Hřiště!$B$11:$E$42,4,0))</f>
        <v/>
      </c>
      <c r="N89" s="183"/>
      <c r="O89" s="40"/>
      <c r="P89" s="181"/>
      <c r="Q89" s="202"/>
      <c r="R89" s="160"/>
      <c r="S89" s="179"/>
      <c r="T89" s="155"/>
      <c r="U89" s="160"/>
      <c r="V89" s="151"/>
      <c r="W89" s="163"/>
      <c r="X89" s="16"/>
      <c r="Y89" s="16"/>
      <c r="Z89" s="16"/>
      <c r="AA89" s="16"/>
      <c r="AB89" s="16"/>
      <c r="AC89" s="16"/>
      <c r="AD89" s="16"/>
      <c r="AE89" s="16"/>
      <c r="AF89" s="16"/>
      <c r="AG89" s="16"/>
      <c r="AH89" s="16"/>
      <c r="AI89" s="16"/>
      <c r="AJ89" s="16"/>
    </row>
    <row r="90" spans="1:36" ht="19.5" thickTop="1" thickBot="1">
      <c r="A90" s="77"/>
      <c r="B90" s="157"/>
      <c r="C90" s="157">
        <f>C88+C89</f>
        <v>65</v>
      </c>
      <c r="D90" s="158"/>
      <c r="E90" s="198"/>
      <c r="F90" s="262">
        <f>C86+C90</f>
        <v>130</v>
      </c>
      <c r="G90" s="151"/>
      <c r="H90" s="171"/>
      <c r="I90" s="201"/>
      <c r="J90" s="151"/>
      <c r="K90" s="79">
        <v>11</v>
      </c>
      <c r="L90" s="80" t="str">
        <f ca="1">IF(OR(TRIM(H86)="-",TRIM(H87)="-"), IF(TRIM(H86)="-",H87,H86),IF(AND(I86="",I87="")," ",IF(N(I86)=N(I87)," ",IF(N(I86)&gt;N(I87),H86,H87))))</f>
        <v>2 PC Sokol Lipník - Vavrovič Petr ml.</v>
      </c>
      <c r="M90" s="130"/>
      <c r="N90" s="165"/>
      <c r="O90" s="151"/>
      <c r="P90" s="178"/>
      <c r="Q90" s="202"/>
      <c r="R90" s="160"/>
      <c r="S90" s="179"/>
      <c r="T90" s="155"/>
      <c r="U90" s="151"/>
      <c r="V90" s="151"/>
      <c r="W90" s="163"/>
      <c r="X90" s="16"/>
      <c r="Y90" s="17"/>
      <c r="Z90" s="16"/>
      <c r="AA90" s="16"/>
      <c r="AB90" s="16"/>
      <c r="AC90" s="17"/>
      <c r="AD90" s="16"/>
      <c r="AE90" s="16"/>
      <c r="AF90" s="16"/>
      <c r="AG90" s="16"/>
      <c r="AH90" s="16"/>
      <c r="AI90" s="17"/>
      <c r="AJ90" s="16"/>
    </row>
    <row r="91" spans="1:36" ht="20.25" thickTop="1" thickBot="1">
      <c r="A91" s="76"/>
      <c r="B91" s="161"/>
      <c r="C91" s="162"/>
      <c r="D91" s="302" t="s">
        <v>317</v>
      </c>
      <c r="E91" s="303" t="str">
        <f ca="1">IF(OR(TRIM(D92)="-",TRIM(D93)="-"),"",VLOOKUP(MIN(C92,C93),[1]Hřiště!$B$11:$E$42,4,0))</f>
        <v/>
      </c>
      <c r="F91" s="151"/>
      <c r="G91" s="151"/>
      <c r="H91" s="171"/>
      <c r="I91" s="201"/>
      <c r="J91" s="151"/>
      <c r="K91" s="81">
        <v>6</v>
      </c>
      <c r="L91" s="82" t="str">
        <f ca="1">IF(OR(TRIM(H94)="-",TRIM(H95)="-"), IF(TRIM(H94)="-",H95,H94),IF(AND(I94="",I95="")," ",IF(N(I94)=N(I95)," ",IF(N(I94)&gt;N(I95),H94,H95))))</f>
        <v>4 VARAN - Valenz Lukáš</v>
      </c>
      <c r="M91" s="131"/>
      <c r="N91" s="152"/>
      <c r="O91" s="151"/>
      <c r="P91" s="178"/>
      <c r="Q91" s="202"/>
      <c r="R91" s="160"/>
      <c r="S91" s="179"/>
      <c r="T91" s="155"/>
      <c r="U91" s="151"/>
      <c r="V91" s="151"/>
      <c r="W91" s="163"/>
      <c r="X91" s="16"/>
      <c r="Y91" s="17"/>
      <c r="Z91" s="16"/>
      <c r="AA91" s="16"/>
      <c r="AB91" s="16"/>
      <c r="AC91" s="17"/>
      <c r="AD91" s="16"/>
      <c r="AE91" s="16"/>
      <c r="AF91" s="16"/>
      <c r="AG91" s="16"/>
      <c r="AH91" s="16"/>
      <c r="AI91" s="17"/>
      <c r="AJ91" s="16"/>
    </row>
    <row r="92" spans="1:36" ht="19.5" thickTop="1" thickBot="1">
      <c r="A92" s="87" t="str">
        <f ca="1">VLOOKUP(C92,[1]Postupy!$A$3:$C$66,3,0)</f>
        <v/>
      </c>
      <c r="B92" s="149"/>
      <c r="C92" s="79">
        <v>27</v>
      </c>
      <c r="D92" s="80" t="str">
        <f ca="1">VLOOKUP(C92,[1]Postupy!$A$3:$B$66,2,0)</f>
        <v xml:space="preserve"> - </v>
      </c>
      <c r="E92" s="130"/>
      <c r="F92" s="154"/>
      <c r="G92" s="151"/>
      <c r="H92" s="168"/>
      <c r="I92" s="201"/>
      <c r="J92" s="160"/>
      <c r="K92" s="172"/>
      <c r="L92" s="173"/>
      <c r="M92" s="203"/>
      <c r="N92" s="151"/>
      <c r="O92" s="151"/>
      <c r="P92" s="178"/>
      <c r="Q92" s="202"/>
      <c r="R92" s="160"/>
      <c r="S92" s="179"/>
      <c r="T92" s="169"/>
      <c r="U92" s="160"/>
      <c r="V92" s="151"/>
      <c r="W92" s="163"/>
      <c r="X92" s="16"/>
      <c r="Y92" s="16"/>
      <c r="Z92" s="16"/>
      <c r="AA92" s="16"/>
      <c r="AB92" s="16"/>
      <c r="AC92" s="16"/>
      <c r="AD92" s="16"/>
      <c r="AE92" s="16"/>
      <c r="AF92" s="16"/>
      <c r="AG92" s="16"/>
      <c r="AH92" s="16"/>
      <c r="AI92" s="16"/>
      <c r="AJ92" s="16"/>
    </row>
    <row r="93" spans="1:36" ht="20.25" thickTop="1" thickBot="1">
      <c r="A93" s="87" t="str">
        <f ca="1">VLOOKUP(C93,[1]Postupy!$A$3:$C$66,3,0)</f>
        <v/>
      </c>
      <c r="B93" s="149"/>
      <c r="C93" s="81">
        <v>38</v>
      </c>
      <c r="D93" s="82" t="str">
        <f ca="1">VLOOKUP(C93,[1]Postupy!$A$3:$B$66,2,0)</f>
        <v xml:space="preserve"> - </v>
      </c>
      <c r="E93" s="131"/>
      <c r="F93" s="174" t="s">
        <v>405</v>
      </c>
      <c r="G93" s="154"/>
      <c r="H93" s="302" t="s">
        <v>317</v>
      </c>
      <c r="I93" s="303" t="str">
        <f ca="1">IF(OR(TRIM(H94)="-",TRIM(H95)="-"),"",VLOOKUP(MIN(G94,G95),[1]Hřiště!$B$11:$E$42,4,0))</f>
        <v/>
      </c>
      <c r="J93" s="160"/>
      <c r="K93" s="163"/>
      <c r="L93" s="171"/>
      <c r="M93" s="199"/>
      <c r="N93" s="151"/>
      <c r="O93" s="151"/>
      <c r="P93" s="178"/>
      <c r="Q93" s="202"/>
      <c r="R93" s="160"/>
      <c r="S93" s="179"/>
      <c r="T93" s="169"/>
      <c r="U93" s="160"/>
      <c r="V93" s="151"/>
      <c r="W93" s="163"/>
      <c r="X93" s="33"/>
      <c r="Y93" s="16"/>
      <c r="Z93" s="16"/>
      <c r="AA93" s="16"/>
      <c r="AB93" s="16"/>
      <c r="AC93" s="16"/>
      <c r="AD93" s="16"/>
      <c r="AE93" s="16"/>
      <c r="AF93" s="16"/>
      <c r="AG93" s="16"/>
      <c r="AH93" s="16"/>
      <c r="AI93" s="16"/>
      <c r="AJ93" s="16"/>
    </row>
    <row r="94" spans="1:36" ht="19.5" thickTop="1" thickBot="1">
      <c r="A94" s="77"/>
      <c r="B94" s="157"/>
      <c r="C94" s="157">
        <f>C92+C93</f>
        <v>65</v>
      </c>
      <c r="D94" s="158"/>
      <c r="E94" s="198"/>
      <c r="F94" s="22"/>
      <c r="G94" s="79">
        <v>27</v>
      </c>
      <c r="H94" s="80" t="str">
        <f ca="1">IF(OR(TRIM(D92)="-",TRIM(D93)="-"), IF(TRIM(D92)="-",D93,D92),IF(AND(E92="",E93="")," ",IF(N(E92)=N(E93)," ",IF(N(E92)&gt;N(E93),D92,D93))))</f>
        <v xml:space="preserve"> - </v>
      </c>
      <c r="I94" s="130"/>
      <c r="J94" s="165"/>
      <c r="K94" s="163"/>
      <c r="L94" s="171"/>
      <c r="M94" s="199"/>
      <c r="N94" s="151"/>
      <c r="O94" s="151"/>
      <c r="P94" s="178"/>
      <c r="Q94" s="202"/>
      <c r="R94" s="160"/>
      <c r="S94" s="179"/>
      <c r="T94" s="169"/>
      <c r="U94" s="160"/>
      <c r="V94" s="151"/>
      <c r="W94" s="163"/>
      <c r="X94" s="33"/>
      <c r="Y94" s="16"/>
      <c r="Z94" s="16"/>
      <c r="AA94" s="16"/>
      <c r="AB94" s="16"/>
      <c r="AC94" s="16"/>
      <c r="AD94" s="16"/>
      <c r="AE94" s="16"/>
      <c r="AF94" s="16"/>
      <c r="AG94" s="16"/>
      <c r="AH94" s="16"/>
      <c r="AI94" s="16"/>
      <c r="AJ94" s="16"/>
    </row>
    <row r="95" spans="1:36" ht="20.25" thickTop="1" thickBot="1">
      <c r="A95" s="76"/>
      <c r="B95" s="161"/>
      <c r="C95" s="162"/>
      <c r="D95" s="302" t="s">
        <v>317</v>
      </c>
      <c r="E95" s="303" t="str">
        <f ca="1">IF(OR(TRIM(D96)="-",TRIM(D97)="-"),"",VLOOKUP(MIN(C96,C97),[1]Hřiště!$B$11:$E$42,4,0))</f>
        <v/>
      </c>
      <c r="F95" s="170"/>
      <c r="G95" s="81">
        <v>6</v>
      </c>
      <c r="H95" s="82" t="str">
        <f ca="1">IF(OR(TRIM(D96)="-",TRIM(D97)="-"), IF(TRIM(D96)="-",D97,D96),IF(AND(E96="",E97="")," ",IF(N(E96)=N(E97)," ",IF(N(E96)&gt;N(E97),D96,D97))))</f>
        <v>4 VARAN - Valenz Lukáš</v>
      </c>
      <c r="I95" s="131"/>
      <c r="J95" s="152"/>
      <c r="K95" s="151"/>
      <c r="L95" s="171"/>
      <c r="M95" s="201"/>
      <c r="N95" s="151"/>
      <c r="O95" s="151"/>
      <c r="P95" s="178"/>
      <c r="Q95" s="202"/>
      <c r="R95" s="160"/>
      <c r="S95" s="179"/>
      <c r="T95" s="169"/>
      <c r="U95" s="160"/>
      <c r="V95" s="151"/>
      <c r="W95" s="163"/>
      <c r="X95" s="33"/>
      <c r="Y95" s="16"/>
      <c r="Z95" s="16"/>
      <c r="AA95" s="16"/>
      <c r="AB95" s="16"/>
      <c r="AC95" s="16"/>
      <c r="AD95" s="16"/>
      <c r="AE95" s="16"/>
      <c r="AF95" s="16"/>
      <c r="AG95" s="16"/>
      <c r="AH95" s="16"/>
      <c r="AI95" s="16"/>
      <c r="AJ95" s="16"/>
    </row>
    <row r="96" spans="1:36" ht="19.5" thickTop="1" thickBot="1">
      <c r="A96" s="87" t="str">
        <f ca="1">VLOOKUP(C96,[1]Postupy!$A$3:$C$66,3,0)</f>
        <v/>
      </c>
      <c r="B96" s="149"/>
      <c r="C96" s="79">
        <v>59</v>
      </c>
      <c r="D96" s="80" t="str">
        <f>VLOOKUP(C96,[1]Postupy!$A$3:$B$66,2,0)</f>
        <v xml:space="preserve"> - </v>
      </c>
      <c r="E96" s="130"/>
      <c r="F96" s="175"/>
      <c r="G96" s="172"/>
      <c r="H96" s="173"/>
      <c r="I96" s="203"/>
      <c r="J96" s="151"/>
      <c r="K96" s="151"/>
      <c r="L96" s="168"/>
      <c r="M96" s="201"/>
      <c r="N96" s="151"/>
      <c r="O96" s="151"/>
      <c r="P96" s="178"/>
      <c r="Q96" s="202"/>
      <c r="R96" s="160"/>
      <c r="S96" s="179"/>
      <c r="T96" s="169"/>
      <c r="U96" s="160"/>
      <c r="V96" s="151"/>
      <c r="W96" s="163"/>
      <c r="X96" s="33"/>
      <c r="Y96" s="16"/>
      <c r="Z96" s="16"/>
      <c r="AA96" s="16"/>
      <c r="AB96" s="16"/>
      <c r="AC96" s="16"/>
      <c r="AD96" s="16"/>
      <c r="AE96" s="16"/>
      <c r="AF96" s="16"/>
      <c r="AG96" s="16"/>
      <c r="AH96" s="16"/>
      <c r="AI96" s="16"/>
      <c r="AJ96" s="16"/>
    </row>
    <row r="97" spans="1:36" ht="20.25" thickTop="1" thickBot="1">
      <c r="A97" s="87">
        <f ca="1">VLOOKUP(C97,[1]Postupy!$A$3:$C$66,3,0)</f>
        <v>4</v>
      </c>
      <c r="B97" s="149"/>
      <c r="C97" s="81">
        <v>6</v>
      </c>
      <c r="D97" s="82" t="str">
        <f ca="1">VLOOKUP(C97,[1]Postupy!$A$3:$B$66,2,0)</f>
        <v>4 VARAN - Valenz Lukáš</v>
      </c>
      <c r="E97" s="131"/>
      <c r="F97" s="176"/>
      <c r="G97" s="151"/>
      <c r="H97" s="168"/>
      <c r="I97" s="201"/>
      <c r="J97" s="151"/>
      <c r="K97" s="151"/>
      <c r="L97" s="177"/>
      <c r="M97" s="201"/>
      <c r="N97" s="151"/>
      <c r="O97" s="151"/>
      <c r="P97" s="178"/>
      <c r="Q97" s="202"/>
      <c r="R97" s="160"/>
      <c r="S97" s="179"/>
      <c r="T97" s="302" t="s">
        <v>317</v>
      </c>
      <c r="U97" s="303" t="str">
        <f ca="1">IF(OR(TRIM(T98)="-",TRIM(T99)="-"),"",VLOOKUP(MIN(S98,S99),[1]Hřiště!$B$11:$E$42,4,0))</f>
        <v/>
      </c>
      <c r="V97" s="151"/>
      <c r="W97" s="163"/>
      <c r="X97" s="16"/>
      <c r="Y97" s="16"/>
      <c r="Z97" s="16"/>
      <c r="AA97" s="16"/>
      <c r="AB97" s="16"/>
      <c r="AC97" s="16"/>
      <c r="AD97" s="16"/>
      <c r="AE97" s="16"/>
      <c r="AF97" s="16"/>
      <c r="AG97" s="16"/>
      <c r="AH97" s="16"/>
      <c r="AI97" s="16"/>
      <c r="AJ97" s="16"/>
    </row>
    <row r="98" spans="1:36" ht="19.5" thickTop="1" thickBot="1">
      <c r="A98" s="77"/>
      <c r="B98" s="157"/>
      <c r="C98" s="157">
        <f>C96+C97</f>
        <v>65</v>
      </c>
      <c r="D98" s="158"/>
      <c r="E98" s="198"/>
      <c r="F98" s="262">
        <f>C94+C98</f>
        <v>130</v>
      </c>
      <c r="G98" s="151"/>
      <c r="H98" s="171"/>
      <c r="I98" s="201"/>
      <c r="J98" s="151"/>
      <c r="K98" s="151"/>
      <c r="L98" s="184"/>
      <c r="M98" s="201"/>
      <c r="N98" s="151"/>
      <c r="O98" s="151"/>
      <c r="P98" s="184"/>
      <c r="Q98" s="201"/>
      <c r="R98" s="151"/>
      <c r="S98" s="37">
        <v>3</v>
      </c>
      <c r="T98" s="80" t="str">
        <f ca="1">IF(OR(TRIM(P82)="-",TRIM(P83)="-"), IF(TRIM(P82)="-",P83,P82),IF(AND(Q82="",Q83="")," ",IF(N(Q82)=N(Q83)," ",IF(N(Q82)&gt;N(Q83),P82,P83))))</f>
        <v xml:space="preserve"> </v>
      </c>
      <c r="U98" s="130"/>
      <c r="V98" s="165"/>
      <c r="W98" s="151"/>
      <c r="X98" s="16"/>
      <c r="Y98" s="16"/>
      <c r="Z98" s="16"/>
      <c r="AA98" s="16"/>
      <c r="AB98" s="16"/>
      <c r="AC98" s="16"/>
      <c r="AD98" s="16"/>
      <c r="AE98" s="16"/>
      <c r="AF98" s="16"/>
      <c r="AG98" s="16"/>
      <c r="AH98" s="16"/>
      <c r="AI98" s="16"/>
      <c r="AJ98" s="16"/>
    </row>
    <row r="99" spans="1:36" ht="20.25" thickTop="1" thickBot="1">
      <c r="A99" s="76"/>
      <c r="B99" s="161"/>
      <c r="C99" s="162"/>
      <c r="D99" s="302" t="s">
        <v>317</v>
      </c>
      <c r="E99" s="303" t="str">
        <f ca="1">IF(OR(TRIM(D100)="-",TRIM(D101)="-"),"",VLOOKUP(MIN(C100,C101),[1]Hřiště!$B$11:$E$42,4,0))</f>
        <v/>
      </c>
      <c r="F99" s="22"/>
      <c r="G99" s="151"/>
      <c r="H99" s="171"/>
      <c r="I99" s="201"/>
      <c r="J99" s="151"/>
      <c r="K99" s="151"/>
      <c r="L99" s="184"/>
      <c r="M99" s="201"/>
      <c r="N99" s="151"/>
      <c r="O99" s="151"/>
      <c r="P99" s="184"/>
      <c r="Q99" s="201"/>
      <c r="R99" s="151"/>
      <c r="S99" s="81">
        <v>2</v>
      </c>
      <c r="T99" s="82" t="str">
        <f ca="1">IF(OR(TRIM(P114)="-",TRIM(P115)="-"), IF(TRIM(P114)="-",P115,P114),IF(AND(Q114="",Q115="")," ",IF(N(Q114)=N(Q115)," ",IF(N(Q114)&gt;N(Q115),P114,P115))))</f>
        <v xml:space="preserve"> </v>
      </c>
      <c r="U99" s="131"/>
      <c r="V99" s="152"/>
      <c r="W99" s="151"/>
      <c r="X99" s="16"/>
      <c r="Y99" s="17"/>
      <c r="Z99" s="16"/>
      <c r="AA99" s="16"/>
      <c r="AB99" s="16"/>
      <c r="AC99" s="16"/>
      <c r="AD99" s="16"/>
      <c r="AE99" s="16"/>
      <c r="AF99" s="16"/>
      <c r="AG99" s="16"/>
      <c r="AH99" s="16"/>
      <c r="AI99" s="16"/>
      <c r="AJ99" s="16"/>
    </row>
    <row r="100" spans="1:36" ht="19.5" thickTop="1" thickBot="1">
      <c r="A100" s="87">
        <f ca="1">VLOOKUP(C100,[1]Postupy!$A$3:$C$66,3,0)</f>
        <v>20</v>
      </c>
      <c r="B100" s="149"/>
      <c r="C100" s="79">
        <v>7</v>
      </c>
      <c r="D100" s="80" t="str">
        <f ca="1">VLOOKUP(C100,[1]Postupy!$A$3:$B$66,2,0)</f>
        <v>20 VARAN - Valenzová Helena</v>
      </c>
      <c r="E100" s="130"/>
      <c r="F100" s="154"/>
      <c r="G100" s="151"/>
      <c r="H100" s="168"/>
      <c r="I100" s="201"/>
      <c r="J100" s="151"/>
      <c r="K100" s="151"/>
      <c r="L100" s="184"/>
      <c r="M100" s="201"/>
      <c r="N100" s="151"/>
      <c r="O100" s="151"/>
      <c r="P100" s="178"/>
      <c r="Q100" s="202"/>
      <c r="R100" s="160"/>
      <c r="S100" s="172"/>
      <c r="T100" s="185"/>
      <c r="U100" s="29"/>
      <c r="V100" s="151"/>
      <c r="W100" s="151"/>
      <c r="X100" s="16"/>
      <c r="Y100" s="17"/>
      <c r="Z100" s="16"/>
      <c r="AA100" s="16"/>
      <c r="AB100" s="16"/>
      <c r="AC100" s="16"/>
      <c r="AD100" s="16"/>
      <c r="AE100" s="16"/>
      <c r="AF100" s="16"/>
      <c r="AG100" s="16"/>
      <c r="AH100" s="16"/>
      <c r="AI100" s="16"/>
      <c r="AJ100" s="16"/>
    </row>
    <row r="101" spans="1:36" ht="20.25" thickTop="1" thickBot="1">
      <c r="A101" s="87" t="str">
        <f ca="1">VLOOKUP(C101,[1]Postupy!$A$3:$C$66,3,0)</f>
        <v/>
      </c>
      <c r="B101" s="149"/>
      <c r="C101" s="81">
        <v>58</v>
      </c>
      <c r="D101" s="82" t="str">
        <f>VLOOKUP(C101,[1]Postupy!$A$3:$B$66,2,0)</f>
        <v xml:space="preserve"> - </v>
      </c>
      <c r="E101" s="131"/>
      <c r="F101" s="180"/>
      <c r="G101" s="154"/>
      <c r="H101" s="302" t="s">
        <v>317</v>
      </c>
      <c r="I101" s="303" t="str">
        <f ca="1">IF(OR(TRIM(H102)="-",TRIM(H103)="-"),"",VLOOKUP(MIN(G102,G103),[1]Hřiště!$B$11:$E$42,4,0))</f>
        <v/>
      </c>
      <c r="J101" s="151"/>
      <c r="K101" s="151"/>
      <c r="L101" s="184"/>
      <c r="M101" s="201"/>
      <c r="N101" s="151"/>
      <c r="O101" s="151"/>
      <c r="P101" s="178"/>
      <c r="Q101" s="202"/>
      <c r="R101" s="160"/>
      <c r="S101" s="163"/>
      <c r="T101" s="156"/>
      <c r="U101" s="40"/>
      <c r="V101" s="151"/>
      <c r="W101" s="151"/>
      <c r="X101" s="33"/>
      <c r="Y101" s="16"/>
      <c r="Z101" s="16"/>
      <c r="AA101" s="16"/>
      <c r="AB101" s="16"/>
      <c r="AC101" s="16"/>
      <c r="AD101" s="16"/>
      <c r="AE101" s="16"/>
      <c r="AF101" s="16"/>
      <c r="AG101" s="16"/>
      <c r="AH101" s="16"/>
      <c r="AI101" s="16"/>
      <c r="AJ101" s="16"/>
    </row>
    <row r="102" spans="1:36" ht="18.75" thickBot="1">
      <c r="A102" s="77"/>
      <c r="B102" s="157"/>
      <c r="C102" s="157">
        <f>C100+C101</f>
        <v>65</v>
      </c>
      <c r="D102" s="158"/>
      <c r="E102" s="198"/>
      <c r="F102" s="159"/>
      <c r="G102" s="79">
        <v>7</v>
      </c>
      <c r="H102" s="80" t="str">
        <f ca="1">IF(OR(TRIM(D100)="-",TRIM(D101)="-"), IF(TRIM(D100)="-",D101,D100),IF(AND(E100="",E101="")," ",IF(N(E100)=N(E101)," ",IF(N(E100)&gt;N(E101),D100,D101))))</f>
        <v>20 VARAN - Valenzová Helena</v>
      </c>
      <c r="I102" s="130"/>
      <c r="J102" s="150"/>
      <c r="K102" s="151"/>
      <c r="L102" s="184"/>
      <c r="M102" s="201"/>
      <c r="N102" s="151"/>
      <c r="O102" s="151"/>
      <c r="P102" s="178"/>
      <c r="Q102" s="202"/>
      <c r="R102" s="160"/>
      <c r="S102" s="163"/>
      <c r="T102" s="156"/>
      <c r="U102" s="40"/>
      <c r="V102" s="151"/>
      <c r="W102" s="151"/>
      <c r="X102" s="33"/>
      <c r="Y102" s="16"/>
      <c r="Z102" s="16"/>
      <c r="AA102" s="16"/>
      <c r="AB102" s="16"/>
      <c r="AC102" s="16"/>
      <c r="AD102" s="16"/>
      <c r="AE102" s="16"/>
      <c r="AF102" s="16"/>
      <c r="AG102" s="16"/>
      <c r="AH102" s="16"/>
      <c r="AI102" s="16"/>
      <c r="AJ102" s="16"/>
    </row>
    <row r="103" spans="1:36" ht="20.25" thickTop="1" thickBot="1">
      <c r="A103" s="76"/>
      <c r="B103" s="161"/>
      <c r="C103" s="162"/>
      <c r="D103" s="302" t="s">
        <v>317</v>
      </c>
      <c r="E103" s="303" t="str">
        <f ca="1">IF(OR(TRIM(D104)="-",TRIM(D105)="-"),"",VLOOKUP(MIN(C104,C105),[1]Hřiště!$B$11:$E$42,4,0))</f>
        <v/>
      </c>
      <c r="F103" s="159"/>
      <c r="G103" s="81">
        <v>26</v>
      </c>
      <c r="H103" s="82" t="str">
        <f ca="1">IF(OR(TRIM(D104)="-",TRIM(D105)="-"), IF(TRIM(D104)="-",D105,D104),IF(AND(E104="",E105="")," ",IF(N(E104)=N(E105)," ",IF(N(E104)&gt;N(E105),D104,D105))))</f>
        <v xml:space="preserve"> - </v>
      </c>
      <c r="I103" s="131"/>
      <c r="J103" s="153"/>
      <c r="K103" s="163"/>
      <c r="L103" s="158"/>
      <c r="M103" s="199"/>
      <c r="N103" s="151"/>
      <c r="O103" s="151"/>
      <c r="P103" s="178"/>
      <c r="Q103" s="202"/>
      <c r="R103" s="160"/>
      <c r="S103" s="163"/>
      <c r="T103" s="156"/>
      <c r="U103" s="40"/>
      <c r="V103" s="151"/>
      <c r="W103" s="151"/>
      <c r="X103" s="212" t="s">
        <v>417</v>
      </c>
      <c r="Y103" s="201"/>
      <c r="Z103" s="151"/>
      <c r="AA103" s="151"/>
      <c r="AB103" s="16"/>
      <c r="AC103" s="16"/>
      <c r="AD103" s="16"/>
      <c r="AE103" s="16"/>
      <c r="AF103" s="16"/>
      <c r="AG103" s="16"/>
      <c r="AH103" s="16"/>
      <c r="AI103" s="16"/>
      <c r="AJ103" s="16"/>
    </row>
    <row r="104" spans="1:36" ht="19.5" thickTop="1" thickBot="1">
      <c r="A104" s="87" t="str">
        <f ca="1">VLOOKUP(C104,[1]Postupy!$A$3:$C$66,3,0)</f>
        <v/>
      </c>
      <c r="B104" s="149"/>
      <c r="C104" s="79">
        <v>39</v>
      </c>
      <c r="D104" s="80" t="str">
        <f ca="1">VLOOKUP(C104,[1]Postupy!$A$3:$B$66,2,0)</f>
        <v xml:space="preserve"> - </v>
      </c>
      <c r="E104" s="130"/>
      <c r="F104" s="165"/>
      <c r="G104" s="172"/>
      <c r="H104" s="173"/>
      <c r="I104" s="203"/>
      <c r="J104" s="160"/>
      <c r="K104" s="163"/>
      <c r="L104" s="182"/>
      <c r="M104" s="199"/>
      <c r="N104" s="151"/>
      <c r="O104" s="151"/>
      <c r="P104" s="178"/>
      <c r="Q104" s="202"/>
      <c r="R104" s="160"/>
      <c r="S104" s="163"/>
      <c r="T104" s="151"/>
      <c r="U104" s="40"/>
      <c r="V104" s="151"/>
      <c r="W104" s="151"/>
      <c r="X104" s="213" t="s">
        <v>418</v>
      </c>
      <c r="Y104" s="201"/>
      <c r="Z104" s="151"/>
      <c r="AA104" s="151"/>
      <c r="AB104" s="16"/>
      <c r="AC104" s="16"/>
      <c r="AD104" s="16"/>
      <c r="AE104" s="16"/>
      <c r="AF104" s="16"/>
      <c r="AG104" s="16"/>
      <c r="AH104" s="16"/>
      <c r="AI104" s="16"/>
      <c r="AJ104" s="16"/>
    </row>
    <row r="105" spans="1:36" ht="20.25" thickTop="1" thickBot="1">
      <c r="A105" s="87" t="str">
        <f ca="1">VLOOKUP(C105,[1]Postupy!$A$3:$C$66,3,0)</f>
        <v/>
      </c>
      <c r="B105" s="149"/>
      <c r="C105" s="81">
        <v>26</v>
      </c>
      <c r="D105" s="82" t="str">
        <f ca="1">VLOOKUP(C105,[1]Postupy!$A$3:$B$66,2,0)</f>
        <v xml:space="preserve"> - </v>
      </c>
      <c r="E105" s="131"/>
      <c r="F105" s="152"/>
      <c r="G105" s="151"/>
      <c r="H105" s="168"/>
      <c r="I105" s="202"/>
      <c r="J105" s="160"/>
      <c r="K105" s="154"/>
      <c r="L105" s="302" t="s">
        <v>317</v>
      </c>
      <c r="M105" s="303" t="str">
        <f ca="1">IF(OR(TRIM(L106)="-",TRIM(L107)="-"),"",VLOOKUP(MIN(K106,K107),[1]Hřiště!$B$11:$E$42,4,0))</f>
        <v/>
      </c>
      <c r="N105" s="170"/>
      <c r="O105" s="151"/>
      <c r="P105" s="178"/>
      <c r="Q105" s="202"/>
      <c r="R105" s="160"/>
      <c r="S105" s="163"/>
      <c r="T105" s="151"/>
      <c r="U105" s="40"/>
      <c r="V105" s="151"/>
      <c r="W105" s="151"/>
      <c r="X105" s="302" t="s">
        <v>317</v>
      </c>
      <c r="Y105" s="303" t="str">
        <f ca="1">IF(OR(TRIM(X106)="-",TRIM(X107)="-"),"",VLOOKUP(MIN(W106,W107),[1]Hřiště!$B$11:$E$42,4,0))</f>
        <v/>
      </c>
      <c r="Z105" s="151"/>
      <c r="AA105" s="151"/>
      <c r="AB105" s="16"/>
      <c r="AC105" s="16"/>
      <c r="AD105" s="16"/>
      <c r="AE105" s="16"/>
      <c r="AF105" s="16"/>
      <c r="AG105" s="16"/>
      <c r="AH105" s="16"/>
      <c r="AI105" s="16"/>
      <c r="AJ105" s="16"/>
    </row>
    <row r="106" spans="1:36" ht="19.5" thickTop="1" thickBot="1">
      <c r="A106" s="77"/>
      <c r="B106" s="157"/>
      <c r="C106" s="157">
        <f>C104+C105</f>
        <v>65</v>
      </c>
      <c r="D106" s="158"/>
      <c r="E106" s="198"/>
      <c r="F106" s="262">
        <f>C102+C106</f>
        <v>130</v>
      </c>
      <c r="G106" s="151"/>
      <c r="H106" s="171"/>
      <c r="I106" s="201"/>
      <c r="J106" s="151"/>
      <c r="K106" s="79">
        <v>7</v>
      </c>
      <c r="L106" s="80" t="str">
        <f ca="1">IF(OR(TRIM(H102)="-",TRIM(H103)="-"), IF(TRIM(H102)="-",H103,H102),IF(AND(I102="",I103="")," ",IF(N(I102)=N(I103)," ",IF(N(I102)&gt;N(I103),H102,H103))))</f>
        <v>20 VARAN - Valenzová Helena</v>
      </c>
      <c r="M106" s="130"/>
      <c r="N106" s="150"/>
      <c r="O106" s="40"/>
      <c r="P106" s="178"/>
      <c r="Q106" s="202"/>
      <c r="R106" s="160"/>
      <c r="S106" s="163"/>
      <c r="T106" s="40"/>
      <c r="U106" s="40"/>
      <c r="V106" s="151"/>
      <c r="W106" s="79">
        <v>4</v>
      </c>
      <c r="X106" s="80" t="str">
        <f ca="1">IF(OR(TRIM(T34)="-",TRIM(T35)="-"), IF(TRIM(T34)="-",T34,T35),IF(AND(U34="",U35="")," ",IF(N(U34)=N(U35)," ",IF(N(U34)&gt;N(U35),T35,T34))))</f>
        <v xml:space="preserve"> </v>
      </c>
      <c r="Y106" s="130"/>
      <c r="Z106" s="165"/>
      <c r="AA106" s="37">
        <v>3</v>
      </c>
      <c r="AB106" s="99" t="str">
        <f>IF(AND(Y106="",Y107="")," ",IF(N(Y106)=N(Y107)," ",IF(N(Y106)&gt;N(Y107),X106,X107)))</f>
        <v xml:space="preserve"> </v>
      </c>
      <c r="AC106" s="98">
        <v>3</v>
      </c>
      <c r="AD106" s="16"/>
      <c r="AE106" s="16"/>
      <c r="AF106" s="16"/>
      <c r="AG106" s="17"/>
      <c r="AH106" s="17"/>
      <c r="AI106" s="16"/>
      <c r="AJ106" s="16"/>
    </row>
    <row r="107" spans="1:36" ht="20.25" thickTop="1" thickBot="1">
      <c r="A107" s="76"/>
      <c r="B107" s="161"/>
      <c r="C107" s="162"/>
      <c r="D107" s="302" t="s">
        <v>317</v>
      </c>
      <c r="E107" s="303" t="str">
        <f ca="1">IF(OR(TRIM(D108)="-",TRIM(D109)="-"),"",VLOOKUP(MIN(C108,C109),[1]Hřiště!$B$11:$E$42,4,0))</f>
        <v/>
      </c>
      <c r="F107" s="151"/>
      <c r="G107" s="151"/>
      <c r="H107" s="171"/>
      <c r="I107" s="201"/>
      <c r="J107" s="151"/>
      <c r="K107" s="81">
        <v>10</v>
      </c>
      <c r="L107" s="82" t="str">
        <f ca="1">IF(OR(TRIM(H110)="-",TRIM(H111)="-"), IF(TRIM(H110)="-",H111,H110),IF(AND(I110="",I111="")," ",IF(N(I110)=N(I111)," ",IF(N(I110)&gt;N(I111),H110,H111))))</f>
        <v>9 Club Rodamiento - Dlouhá Ivana</v>
      </c>
      <c r="M107" s="131"/>
      <c r="N107" s="153"/>
      <c r="O107" s="163"/>
      <c r="P107" s="178"/>
      <c r="Q107" s="202"/>
      <c r="R107" s="160"/>
      <c r="S107" s="163"/>
      <c r="T107" s="40"/>
      <c r="U107" s="40"/>
      <c r="V107" s="151"/>
      <c r="W107" s="81">
        <v>3</v>
      </c>
      <c r="X107" s="82" t="str">
        <f ca="1">IF(OR(TRIM(T98)="-",TRIM(T99)="-"), IF(TRIM(T98)="-",T98,T99),IF(AND(U98="",U99="")," ",IF(N(U98)=N(U99)," ",IF(N(U98)&gt;N(U99),T99,T98))))</f>
        <v xml:space="preserve"> </v>
      </c>
      <c r="Y107" s="131"/>
      <c r="Z107" s="153"/>
      <c r="AA107" s="37">
        <v>4</v>
      </c>
      <c r="AB107" s="99" t="str">
        <f>IF(AND(Y106="",Y107="")," ",IF(N(Y107)=N(Y106)," ",IF(N(Y107)&gt;N(Y106),X106,X107)))</f>
        <v xml:space="preserve"> </v>
      </c>
      <c r="AC107" s="98">
        <v>4</v>
      </c>
      <c r="AD107" s="16"/>
      <c r="AE107" s="17"/>
      <c r="AF107" s="17"/>
      <c r="AG107" s="17"/>
      <c r="AH107" s="17"/>
      <c r="AI107" s="16"/>
      <c r="AJ107" s="16"/>
    </row>
    <row r="108" spans="1:36" ht="19.5" thickTop="1" thickBot="1">
      <c r="A108" s="87" t="str">
        <f ca="1">VLOOKUP(C108,[1]Postupy!$A$3:$C$66,3,0)</f>
        <v/>
      </c>
      <c r="B108" s="149"/>
      <c r="C108" s="79">
        <v>23</v>
      </c>
      <c r="D108" s="80" t="str">
        <f ca="1">VLOOKUP(C108,[1]Postupy!$A$3:$B$66,2,0)</f>
        <v xml:space="preserve"> - </v>
      </c>
      <c r="E108" s="130"/>
      <c r="F108" s="154"/>
      <c r="G108" s="151"/>
      <c r="H108" s="168"/>
      <c r="I108" s="201"/>
      <c r="J108" s="160"/>
      <c r="K108" s="172"/>
      <c r="L108" s="173"/>
      <c r="M108" s="203"/>
      <c r="N108" s="151"/>
      <c r="O108" s="163"/>
      <c r="P108" s="178"/>
      <c r="Q108" s="202"/>
      <c r="R108" s="160"/>
      <c r="S108" s="163"/>
      <c r="T108" s="40"/>
      <c r="U108" s="40"/>
      <c r="V108" s="151"/>
      <c r="W108" s="151"/>
      <c r="X108" s="40"/>
      <c r="Y108" s="199"/>
      <c r="Z108" s="40"/>
      <c r="AA108" s="151"/>
      <c r="AB108" s="16"/>
      <c r="AC108" s="16"/>
      <c r="AD108" s="16"/>
      <c r="AE108" s="16"/>
      <c r="AF108" s="16"/>
      <c r="AG108" s="16"/>
      <c r="AH108" s="16"/>
      <c r="AI108" s="16"/>
      <c r="AJ108" s="16"/>
    </row>
    <row r="109" spans="1:36" ht="20.25" thickTop="1" thickBot="1">
      <c r="A109" s="87" t="str">
        <f ca="1">VLOOKUP(C109,[1]Postupy!$A$3:$C$66,3,0)</f>
        <v/>
      </c>
      <c r="B109" s="149"/>
      <c r="C109" s="81">
        <v>42</v>
      </c>
      <c r="D109" s="82" t="str">
        <f ca="1">VLOOKUP(C109,[1]Postupy!$A$3:$B$66,2,0)</f>
        <v xml:space="preserve"> - </v>
      </c>
      <c r="E109" s="131"/>
      <c r="F109" s="174" t="s">
        <v>405</v>
      </c>
      <c r="G109" s="154"/>
      <c r="H109" s="302" t="s">
        <v>317</v>
      </c>
      <c r="I109" s="303" t="str">
        <f ca="1">IF(OR(TRIM(H110)="-",TRIM(H111)="-"),"",VLOOKUP(MIN(G110,G111),[1]Hřiště!$B$11:$E$42,4,0))</f>
        <v/>
      </c>
      <c r="J109" s="160"/>
      <c r="K109" s="163"/>
      <c r="L109" s="171"/>
      <c r="M109" s="199"/>
      <c r="N109" s="151"/>
      <c r="O109" s="163"/>
      <c r="P109" s="178"/>
      <c r="Q109" s="202"/>
      <c r="R109" s="160"/>
      <c r="S109" s="163"/>
      <c r="T109" s="40"/>
      <c r="U109" s="40"/>
      <c r="V109" s="151"/>
      <c r="W109" s="151"/>
      <c r="X109" s="16"/>
      <c r="Y109" s="16"/>
      <c r="Z109" s="16"/>
      <c r="AA109" s="16"/>
      <c r="AB109" s="16"/>
      <c r="AC109" s="16"/>
      <c r="AD109" s="16"/>
      <c r="AE109" s="16"/>
      <c r="AF109" s="16"/>
      <c r="AG109" s="16"/>
      <c r="AH109" s="16"/>
      <c r="AI109" s="16"/>
      <c r="AJ109" s="16"/>
    </row>
    <row r="110" spans="1:36" ht="18.75" thickBot="1">
      <c r="A110" s="77"/>
      <c r="B110" s="157"/>
      <c r="C110" s="157">
        <f>C108+C109</f>
        <v>65</v>
      </c>
      <c r="D110" s="158"/>
      <c r="E110" s="198"/>
      <c r="F110" s="159"/>
      <c r="G110" s="79">
        <v>23</v>
      </c>
      <c r="H110" s="80" t="str">
        <f ca="1">IF(OR(TRIM(D108)="-",TRIM(D109)="-"), IF(TRIM(D108)="-",D109,D108),IF(AND(E108="",E109="")," ",IF(N(E108)=N(E109)," ",IF(N(E108)&gt;N(E109),D108,D109))))</f>
        <v xml:space="preserve"> - </v>
      </c>
      <c r="I110" s="130"/>
      <c r="J110" s="165"/>
      <c r="K110" s="163"/>
      <c r="L110" s="171"/>
      <c r="M110" s="199"/>
      <c r="N110" s="151"/>
      <c r="O110" s="163"/>
      <c r="P110" s="178"/>
      <c r="Q110" s="202"/>
      <c r="R110" s="160"/>
      <c r="S110" s="163"/>
      <c r="T110" s="40"/>
      <c r="U110" s="40"/>
      <c r="V110" s="151"/>
      <c r="W110" s="151"/>
      <c r="X110" s="16"/>
      <c r="Y110" s="16"/>
      <c r="Z110" s="16"/>
      <c r="AA110" s="16"/>
      <c r="AB110" s="16"/>
      <c r="AC110" s="16"/>
      <c r="AD110" s="16"/>
      <c r="AE110" s="16"/>
      <c r="AF110" s="16"/>
      <c r="AG110" s="16"/>
      <c r="AH110" s="16"/>
      <c r="AI110" s="16"/>
      <c r="AJ110" s="16"/>
    </row>
    <row r="111" spans="1:36" ht="20.25" thickTop="1" thickBot="1">
      <c r="A111" s="76"/>
      <c r="B111" s="161"/>
      <c r="C111" s="162"/>
      <c r="D111" s="302" t="s">
        <v>317</v>
      </c>
      <c r="E111" s="303" t="str">
        <f ca="1">IF(OR(TRIM(D112)="-",TRIM(D113)="-"),"",VLOOKUP(MIN(C112,C113),[1]Hřiště!$B$11:$E$42,4,0))</f>
        <v/>
      </c>
      <c r="F111" s="170"/>
      <c r="G111" s="81">
        <v>10</v>
      </c>
      <c r="H111" s="82" t="str">
        <f ca="1">IF(OR(TRIM(D112)="-",TRIM(D113)="-"), IF(TRIM(D112)="-",D113,D112),IF(AND(E112="",E113="")," ",IF(N(E112)=N(E113)," ",IF(N(E112)&gt;N(E113),D112,D113))))</f>
        <v>9 Club Rodamiento - Dlouhá Ivana</v>
      </c>
      <c r="I111" s="131"/>
      <c r="J111" s="152"/>
      <c r="K111" s="151"/>
      <c r="L111" s="171"/>
      <c r="M111" s="201"/>
      <c r="N111" s="151"/>
      <c r="O111" s="163"/>
      <c r="P111" s="178"/>
      <c r="Q111" s="202"/>
      <c r="R111" s="160"/>
      <c r="S111" s="163"/>
      <c r="T111" s="40"/>
      <c r="U111" s="40"/>
      <c r="V111" s="151"/>
      <c r="W111" s="151"/>
      <c r="X111" s="16"/>
      <c r="Y111" s="16"/>
      <c r="Z111" s="16"/>
      <c r="AA111" s="16"/>
      <c r="AB111" s="16"/>
      <c r="AC111" s="16"/>
      <c r="AD111" s="16"/>
      <c r="AE111" s="16"/>
      <c r="AF111" s="16"/>
      <c r="AG111" s="16"/>
      <c r="AH111" s="16"/>
      <c r="AI111" s="16"/>
      <c r="AJ111" s="16"/>
    </row>
    <row r="112" spans="1:36" ht="19.5" thickTop="1" thickBot="1">
      <c r="A112" s="87" t="str">
        <f ca="1">VLOOKUP(C112,[1]Postupy!$A$3:$C$66,3,0)</f>
        <v/>
      </c>
      <c r="B112" s="149"/>
      <c r="C112" s="79">
        <v>55</v>
      </c>
      <c r="D112" s="80" t="str">
        <f>VLOOKUP(C112,[1]Postupy!$A$3:$B$66,2,0)</f>
        <v xml:space="preserve"> - </v>
      </c>
      <c r="E112" s="130"/>
      <c r="F112" s="175"/>
      <c r="G112" s="172"/>
      <c r="H112" s="173"/>
      <c r="I112" s="203"/>
      <c r="J112" s="151"/>
      <c r="K112" s="151"/>
      <c r="L112" s="168"/>
      <c r="M112" s="201"/>
      <c r="N112" s="151"/>
      <c r="O112" s="163"/>
      <c r="P112" s="182"/>
      <c r="Q112" s="202"/>
      <c r="R112" s="160"/>
      <c r="S112" s="163"/>
      <c r="T112" s="40"/>
      <c r="U112" s="40"/>
      <c r="V112" s="151"/>
      <c r="W112" s="160"/>
      <c r="X112" s="16"/>
      <c r="Y112" s="16"/>
      <c r="Z112" s="16"/>
      <c r="AA112" s="16"/>
      <c r="AB112" s="16"/>
      <c r="AC112" s="16"/>
      <c r="AD112" s="16"/>
      <c r="AE112" s="16"/>
      <c r="AF112" s="16"/>
      <c r="AG112" s="16"/>
      <c r="AH112" s="16"/>
      <c r="AI112" s="16"/>
      <c r="AJ112" s="16"/>
    </row>
    <row r="113" spans="1:36" ht="20.25" thickTop="1" thickBot="1">
      <c r="A113" s="87">
        <f ca="1">VLOOKUP(C113,[1]Postupy!$A$3:$C$66,3,0)</f>
        <v>9</v>
      </c>
      <c r="B113" s="149"/>
      <c r="C113" s="81">
        <v>10</v>
      </c>
      <c r="D113" s="82" t="str">
        <f ca="1">VLOOKUP(C113,[1]Postupy!$A$3:$B$66,2,0)</f>
        <v>9 Club Rodamiento - Dlouhá Ivana</v>
      </c>
      <c r="E113" s="131"/>
      <c r="F113" s="176"/>
      <c r="G113" s="151"/>
      <c r="H113" s="168"/>
      <c r="I113" s="201"/>
      <c r="J113" s="151"/>
      <c r="K113" s="151"/>
      <c r="L113" s="177"/>
      <c r="M113" s="202"/>
      <c r="N113" s="160"/>
      <c r="O113" s="163"/>
      <c r="P113" s="302" t="s">
        <v>317</v>
      </c>
      <c r="Q113" s="303" t="str">
        <f ca="1">IF(OR(TRIM(P114)="-",TRIM(P115)="-"),"",VLOOKUP(MIN(O114,O115),[1]Hřiště!$B$11:$E$42,4,0))</f>
        <v/>
      </c>
      <c r="R113" s="160"/>
      <c r="S113" s="163"/>
      <c r="T113" s="40"/>
      <c r="U113" s="40"/>
      <c r="V113" s="151"/>
      <c r="W113" s="151"/>
      <c r="X113" s="16"/>
      <c r="Y113" s="16"/>
      <c r="Z113" s="16"/>
      <c r="AA113" s="16"/>
      <c r="AB113" s="16"/>
      <c r="AC113" s="16"/>
      <c r="AD113" s="16"/>
      <c r="AE113" s="16"/>
      <c r="AF113" s="16"/>
      <c r="AG113" s="16"/>
      <c r="AH113" s="16"/>
      <c r="AI113" s="16"/>
      <c r="AJ113" s="16"/>
    </row>
    <row r="114" spans="1:36" ht="18.75" thickBot="1">
      <c r="A114" s="77"/>
      <c r="B114" s="157"/>
      <c r="C114" s="157">
        <f>C112+C113</f>
        <v>65</v>
      </c>
      <c r="D114" s="158"/>
      <c r="E114" s="198"/>
      <c r="F114" s="262">
        <f>C110+C114</f>
        <v>130</v>
      </c>
      <c r="G114" s="262"/>
      <c r="H114" s="171"/>
      <c r="I114" s="201"/>
      <c r="J114" s="151"/>
      <c r="K114" s="151"/>
      <c r="L114" s="178"/>
      <c r="M114" s="202"/>
      <c r="N114" s="160"/>
      <c r="O114" s="79">
        <v>7</v>
      </c>
      <c r="P114" s="80" t="str">
        <f ca="1">IF(OR(TRIM(L106)="-",TRIM(L107)="-"), IF(TRIM(L106)="-",L107,L106),IF(AND(M106="",M107="")," ",IF(N(M106)=N(M107)," ",IF(N(M106)&gt;N(M107),L106,L107))))</f>
        <v xml:space="preserve"> </v>
      </c>
      <c r="Q114" s="130"/>
      <c r="R114" s="165"/>
      <c r="S114" s="163"/>
      <c r="T114" s="40"/>
      <c r="U114" s="40"/>
      <c r="V114" s="151"/>
      <c r="W114" s="151"/>
      <c r="X114" s="16"/>
      <c r="Y114" s="16"/>
      <c r="Z114" s="16"/>
      <c r="AA114" s="16"/>
      <c r="AB114" s="16"/>
      <c r="AC114" s="16"/>
      <c r="AD114" s="16"/>
      <c r="AE114" s="16"/>
      <c r="AF114" s="16"/>
      <c r="AG114" s="16"/>
      <c r="AH114" s="16"/>
      <c r="AI114" s="16"/>
      <c r="AJ114" s="16"/>
    </row>
    <row r="115" spans="1:36" ht="20.25" thickTop="1" thickBot="1">
      <c r="A115" s="76"/>
      <c r="B115" s="161"/>
      <c r="C115" s="162"/>
      <c r="D115" s="302" t="s">
        <v>317</v>
      </c>
      <c r="E115" s="303" t="str">
        <f ca="1">IF(OR(TRIM(D116)="-",TRIM(D117)="-"),"",VLOOKUP(MIN(C116,C117),[1]Hřiště!$B$11:$E$42,4,0))</f>
        <v/>
      </c>
      <c r="F115" s="262"/>
      <c r="G115" s="151"/>
      <c r="H115" s="171"/>
      <c r="I115" s="201"/>
      <c r="J115" s="151"/>
      <c r="K115" s="151"/>
      <c r="L115" s="178"/>
      <c r="M115" s="202"/>
      <c r="N115" s="160"/>
      <c r="O115" s="81">
        <v>2</v>
      </c>
      <c r="P115" s="82" t="str">
        <f ca="1">IF(OR(TRIM(L122)="-",TRIM(L123)="-"),IF(TRIM(L122)="-",L123,L122),IF(AND(M122="",M123="")," ",IF(N(M122)=N(M123)," ",IF(N(M122)&gt;N(M123),L122,L123))))</f>
        <v xml:space="preserve"> </v>
      </c>
      <c r="Q115" s="131"/>
      <c r="R115" s="152"/>
      <c r="S115" s="151"/>
      <c r="U115" s="151"/>
      <c r="V115" s="151"/>
      <c r="W115" s="160"/>
      <c r="X115" s="16"/>
      <c r="Y115" s="16"/>
      <c r="Z115" s="16"/>
      <c r="AA115" s="16"/>
      <c r="AB115" s="16"/>
      <c r="AC115" s="16"/>
      <c r="AD115" s="16"/>
      <c r="AE115" s="16"/>
      <c r="AF115" s="16"/>
      <c r="AG115" s="16"/>
      <c r="AH115" s="16"/>
      <c r="AI115" s="16"/>
      <c r="AJ115" s="16"/>
    </row>
    <row r="116" spans="1:36" ht="19.5" thickTop="1" thickBot="1">
      <c r="A116" s="87">
        <f ca="1">VLOOKUP(C116,[1]Postupy!$A$3:$C$66,3,0)</f>
        <v>38</v>
      </c>
      <c r="B116" s="149"/>
      <c r="C116" s="79">
        <v>15</v>
      </c>
      <c r="D116" s="80" t="str">
        <f ca="1">VLOOKUP(C116,[1]Postupy!$A$3:$B$66,2,0)</f>
        <v>38 PK Osika Plzeň - Mráz Václav</v>
      </c>
      <c r="E116" s="130"/>
      <c r="F116" s="154"/>
      <c r="G116" s="151"/>
      <c r="H116" s="168"/>
      <c r="I116" s="201"/>
      <c r="J116" s="151"/>
      <c r="K116" s="151"/>
      <c r="L116" s="178"/>
      <c r="M116" s="202"/>
      <c r="N116" s="159"/>
      <c r="O116" s="172"/>
      <c r="P116" s="185"/>
      <c r="Q116" s="40"/>
      <c r="R116" s="151"/>
      <c r="S116" s="151"/>
      <c r="T116" s="40"/>
      <c r="U116" s="151"/>
      <c r="V116" s="151"/>
      <c r="W116" s="151"/>
      <c r="X116" s="16"/>
      <c r="Y116" s="16"/>
      <c r="Z116" s="16"/>
      <c r="AA116" s="16"/>
      <c r="AB116" s="16"/>
      <c r="AC116" s="16"/>
      <c r="AD116" s="16"/>
      <c r="AE116" s="16"/>
      <c r="AF116" s="16"/>
      <c r="AG116" s="16"/>
      <c r="AH116" s="16"/>
      <c r="AI116" s="16"/>
      <c r="AJ116" s="16"/>
    </row>
    <row r="117" spans="1:36" ht="20.25" thickTop="1" thickBot="1">
      <c r="A117" s="87" t="str">
        <f ca="1">VLOOKUP(C117,[1]Postupy!$A$3:$C$66,3,0)</f>
        <v/>
      </c>
      <c r="B117" s="149"/>
      <c r="C117" s="81">
        <v>50</v>
      </c>
      <c r="D117" s="82" t="str">
        <f>VLOOKUP(C117,[1]Postupy!$A$3:$B$66,2,0)</f>
        <v xml:space="preserve"> - </v>
      </c>
      <c r="E117" s="131"/>
      <c r="F117" s="180"/>
      <c r="G117" s="154"/>
      <c r="H117" s="302" t="s">
        <v>317</v>
      </c>
      <c r="I117" s="303" t="str">
        <f ca="1">IF(OR(TRIM(H118)="-",TRIM(H119)="-"),"",VLOOKUP(MIN(G118,G119),[1]Hřiště!$B$11:$E$42,4,0))</f>
        <v/>
      </c>
      <c r="J117" s="151"/>
      <c r="K117" s="151"/>
      <c r="L117" s="178"/>
      <c r="M117" s="202"/>
      <c r="N117" s="159"/>
      <c r="O117" s="40"/>
      <c r="P117" s="156"/>
      <c r="Q117" s="40"/>
      <c r="R117" s="151"/>
      <c r="S117" s="151"/>
      <c r="T117" s="40"/>
      <c r="U117" s="151"/>
      <c r="V117" s="151"/>
      <c r="W117" s="151"/>
      <c r="X117" s="16"/>
      <c r="Y117" s="16"/>
      <c r="Z117" s="16"/>
      <c r="AA117" s="16"/>
      <c r="AB117" s="16"/>
      <c r="AC117" s="16"/>
      <c r="AD117" s="16"/>
      <c r="AE117" s="16"/>
      <c r="AF117" s="16"/>
      <c r="AG117" s="16"/>
      <c r="AH117" s="16"/>
      <c r="AI117" s="16"/>
      <c r="AJ117" s="16"/>
    </row>
    <row r="118" spans="1:36" ht="18.75" thickBot="1">
      <c r="A118" s="77"/>
      <c r="B118" s="157"/>
      <c r="C118" s="157">
        <f>C116+C117</f>
        <v>65</v>
      </c>
      <c r="D118" s="158"/>
      <c r="E118" s="198"/>
      <c r="F118" s="159"/>
      <c r="G118" s="79">
        <v>15</v>
      </c>
      <c r="H118" s="80" t="str">
        <f ca="1">IF(OR(TRIM(D116)="-",TRIM(D117)="-"), IF(TRIM(D116)="-",D117,D116),IF(AND(E116="",E117="")," ",IF(N(E116)=N(E117)," ",IF(N(E116)&gt;N(E117),D116,D117))))</f>
        <v>38 PK Osika Plzeň - Mráz Václav</v>
      </c>
      <c r="I118" s="130"/>
      <c r="J118" s="150"/>
      <c r="K118" s="151"/>
      <c r="L118" s="178"/>
      <c r="M118" s="202"/>
      <c r="N118" s="159"/>
      <c r="O118" s="40"/>
      <c r="P118" s="156"/>
      <c r="Q118" s="40"/>
      <c r="R118" s="151"/>
      <c r="S118" s="151"/>
      <c r="T118" s="151"/>
      <c r="U118" s="151"/>
      <c r="V118" s="151"/>
      <c r="W118" s="151"/>
      <c r="X118" s="16"/>
      <c r="Y118" s="16"/>
      <c r="Z118" s="16"/>
      <c r="AA118" s="16"/>
      <c r="AB118" s="16"/>
      <c r="AC118" s="16"/>
      <c r="AD118" s="16"/>
      <c r="AE118" s="16"/>
      <c r="AF118" s="16"/>
      <c r="AG118" s="16"/>
      <c r="AH118" s="16"/>
      <c r="AI118" s="16"/>
      <c r="AJ118" s="16"/>
    </row>
    <row r="119" spans="1:36" ht="20.25" thickTop="1" thickBot="1">
      <c r="A119" s="76"/>
      <c r="B119" s="161"/>
      <c r="C119" s="162"/>
      <c r="D119" s="302" t="s">
        <v>317</v>
      </c>
      <c r="E119" s="303" t="str">
        <f ca="1">IF(OR(TRIM(D120)="-",TRIM(D121)="-"),"",VLOOKUP(MIN(C120,C121),[1]Hřiště!$B$11:$E$42,4,0))</f>
        <v/>
      </c>
      <c r="F119" s="159"/>
      <c r="G119" s="81">
        <v>18</v>
      </c>
      <c r="H119" s="82" t="str">
        <f ca="1">IF(OR(TRIM(D120)="-",TRIM(D121)="-"), IF(TRIM(D120)="-",D121,D120),IF(AND(E120="",E121="")," ",IF(N(E120)=N(E121)," ",IF(N(E120)&gt;N(E121),D120,D121))))</f>
        <v xml:space="preserve"> - </v>
      </c>
      <c r="I119" s="131"/>
      <c r="J119" s="153"/>
      <c r="K119" s="163"/>
      <c r="L119" s="178"/>
      <c r="M119" s="202"/>
      <c r="N119" s="159"/>
      <c r="O119" s="40"/>
      <c r="P119" s="156"/>
      <c r="Q119" s="40"/>
      <c r="R119" s="151"/>
      <c r="S119" s="151"/>
      <c r="T119" s="40"/>
      <c r="U119" s="151"/>
      <c r="V119" s="151"/>
      <c r="W119" s="151"/>
      <c r="X119" s="16"/>
      <c r="Y119" s="16"/>
      <c r="Z119" s="16"/>
      <c r="AA119" s="16"/>
      <c r="AB119" s="16"/>
      <c r="AC119" s="16"/>
      <c r="AD119" s="16"/>
      <c r="AE119" s="16"/>
      <c r="AF119" s="16"/>
      <c r="AG119" s="16"/>
      <c r="AH119" s="16"/>
      <c r="AI119" s="16"/>
      <c r="AJ119" s="16"/>
    </row>
    <row r="120" spans="1:36" ht="19.5" thickTop="1" thickBot="1">
      <c r="A120" s="87" t="str">
        <f ca="1">VLOOKUP(C120,[1]Postupy!$A$3:$C$66,3,0)</f>
        <v/>
      </c>
      <c r="B120" s="149"/>
      <c r="C120" s="79">
        <v>47</v>
      </c>
      <c r="D120" s="80" t="str">
        <f>VLOOKUP(C120,[1]Postupy!$A$3:$B$66,2,0)</f>
        <v xml:space="preserve"> - </v>
      </c>
      <c r="E120" s="130"/>
      <c r="F120" s="165"/>
      <c r="G120" s="172"/>
      <c r="H120" s="173"/>
      <c r="I120" s="203"/>
      <c r="J120" s="160"/>
      <c r="K120" s="163"/>
      <c r="L120" s="182"/>
      <c r="M120" s="202"/>
      <c r="N120" s="159"/>
      <c r="O120" s="40"/>
      <c r="P120" s="156"/>
      <c r="Q120" s="40"/>
      <c r="R120" s="151"/>
      <c r="S120" s="151"/>
      <c r="T120" s="40"/>
      <c r="U120" s="151"/>
      <c r="V120" s="151"/>
      <c r="W120" s="151"/>
      <c r="X120" s="16"/>
      <c r="Y120" s="16"/>
      <c r="Z120" s="16"/>
      <c r="AA120" s="16"/>
      <c r="AB120" s="16"/>
      <c r="AC120" s="16"/>
      <c r="AD120" s="16"/>
      <c r="AE120" s="16"/>
      <c r="AF120" s="16"/>
      <c r="AG120" s="16"/>
      <c r="AH120" s="16"/>
      <c r="AI120" s="16"/>
      <c r="AJ120" s="16"/>
    </row>
    <row r="121" spans="1:36" ht="20.25" thickTop="1" thickBot="1">
      <c r="A121" s="87" t="str">
        <f ca="1">VLOOKUP(C121,[1]Postupy!$A$3:$C$66,3,0)</f>
        <v/>
      </c>
      <c r="B121" s="149"/>
      <c r="C121" s="81">
        <v>18</v>
      </c>
      <c r="D121" s="82" t="str">
        <f ca="1">VLOOKUP(C121,[1]Postupy!$A$3:$B$66,2,0)</f>
        <v xml:space="preserve"> - </v>
      </c>
      <c r="E121" s="131"/>
      <c r="F121" s="152"/>
      <c r="G121" s="151"/>
      <c r="H121" s="168"/>
      <c r="I121" s="201"/>
      <c r="J121" s="160"/>
      <c r="K121" s="154"/>
      <c r="L121" s="302" t="s">
        <v>317</v>
      </c>
      <c r="M121" s="303" t="str">
        <f ca="1">IF(OR(TRIM(L122)="-",TRIM(L123)="-"),"",VLOOKUP(MIN(K122,K123),[1]Hřiště!$B$11:$E$42,4,0))</f>
        <v/>
      </c>
      <c r="N121" s="183"/>
      <c r="O121" s="40"/>
      <c r="P121" s="156"/>
      <c r="Q121" s="40"/>
      <c r="R121" s="151"/>
      <c r="S121" s="151"/>
      <c r="T121" s="40"/>
      <c r="U121" s="40"/>
      <c r="V121" s="40"/>
      <c r="W121" s="151"/>
      <c r="X121" s="16"/>
      <c r="Y121" s="16"/>
      <c r="Z121" s="16"/>
      <c r="AA121" s="16"/>
      <c r="AB121" s="16"/>
      <c r="AC121" s="16"/>
      <c r="AD121" s="16"/>
      <c r="AE121" s="16"/>
      <c r="AF121" s="16"/>
      <c r="AG121" s="16"/>
      <c r="AH121" s="16"/>
      <c r="AI121" s="16"/>
      <c r="AJ121" s="16"/>
    </row>
    <row r="122" spans="1:36" ht="18.75" thickBot="1">
      <c r="A122" s="77"/>
      <c r="B122" s="157"/>
      <c r="C122" s="157">
        <f>C120+C121</f>
        <v>65</v>
      </c>
      <c r="D122" s="158"/>
      <c r="E122" s="198"/>
      <c r="F122" s="262">
        <f>C118+C122</f>
        <v>130</v>
      </c>
      <c r="G122" s="151"/>
      <c r="H122" s="171"/>
      <c r="I122" s="201"/>
      <c r="J122" s="151"/>
      <c r="K122" s="79">
        <v>15</v>
      </c>
      <c r="L122" s="80" t="str">
        <f ca="1">IF(OR(TRIM(H118)="-",TRIM(H119)="-"), IF(TRIM(H118)="-",H119,H118),IF(AND(I118="",I119="")," ",IF(N(I118)=N(I119)," ",IF(N(I118)&gt;N(I119),H118,H119))))</f>
        <v>38 PK Osika Plzeň - Mráz Václav</v>
      </c>
      <c r="M122" s="130"/>
      <c r="N122" s="165"/>
      <c r="O122" s="151"/>
      <c r="P122" s="156"/>
      <c r="Q122" s="151"/>
      <c r="R122" s="151"/>
      <c r="S122" s="151"/>
      <c r="T122" s="151"/>
      <c r="U122" s="151"/>
      <c r="V122" s="151"/>
      <c r="W122" s="151"/>
      <c r="X122" s="16"/>
      <c r="Y122" s="16"/>
      <c r="Z122" s="16"/>
      <c r="AA122" s="16"/>
      <c r="AB122" s="16"/>
      <c r="AC122" s="16"/>
      <c r="AD122" s="16"/>
      <c r="AE122" s="16"/>
      <c r="AF122" s="16"/>
      <c r="AG122" s="16"/>
      <c r="AH122" s="16"/>
      <c r="AI122" s="16"/>
      <c r="AJ122" s="16"/>
    </row>
    <row r="123" spans="1:36" ht="20.25" thickTop="1" thickBot="1">
      <c r="A123" s="76"/>
      <c r="B123" s="161"/>
      <c r="C123" s="162"/>
      <c r="D123" s="302" t="s">
        <v>317</v>
      </c>
      <c r="E123" s="303" t="str">
        <f ca="1">IF(OR(TRIM(D124)="-",TRIM(D125)="-"),"",VLOOKUP(MIN(C124,C125),[1]Hřiště!$B$11:$E$42,4,0))</f>
        <v/>
      </c>
      <c r="F123" s="151"/>
      <c r="G123" s="151"/>
      <c r="H123" s="171"/>
      <c r="I123" s="201"/>
      <c r="J123" s="151"/>
      <c r="K123" s="81">
        <v>2</v>
      </c>
      <c r="L123" s="82" t="str">
        <f ca="1">IF(OR(TRIM(H126)="-",TRIM(H127)="-"), IF(TRIM(H126)="-",H127,H126),IF(AND(I126="",I127="")," ",IF(N(I126)=N(I127)," ",IF(N(I126)&gt;N(I127),H126,H127))))</f>
        <v>1 Carreau Brno - Michálek Tomáš</v>
      </c>
      <c r="M123" s="131"/>
      <c r="N123" s="152"/>
      <c r="O123" s="151"/>
      <c r="P123" s="156"/>
      <c r="Q123" s="151"/>
      <c r="R123" s="151"/>
      <c r="S123" s="151"/>
      <c r="T123" s="151"/>
      <c r="U123" s="151"/>
      <c r="V123" s="151"/>
      <c r="W123" s="160"/>
      <c r="X123" s="16"/>
      <c r="Y123" s="16"/>
      <c r="Z123" s="16"/>
      <c r="AA123" s="16"/>
      <c r="AB123" s="16"/>
      <c r="AC123" s="16"/>
      <c r="AD123" s="16"/>
      <c r="AE123" s="16"/>
      <c r="AF123" s="16"/>
      <c r="AG123" s="16"/>
      <c r="AH123" s="16"/>
      <c r="AI123" s="16"/>
      <c r="AJ123" s="16"/>
    </row>
    <row r="124" spans="1:36" ht="19.5" thickTop="1" thickBot="1">
      <c r="A124" s="87" t="str">
        <f ca="1">VLOOKUP(C124,[1]Postupy!$A$3:$C$66,3,0)</f>
        <v/>
      </c>
      <c r="B124" s="149"/>
      <c r="C124" s="79">
        <v>31</v>
      </c>
      <c r="D124" s="80" t="str">
        <f ca="1">VLOOKUP(C124,[1]Postupy!$A$3:$B$66,2,0)</f>
        <v xml:space="preserve"> - </v>
      </c>
      <c r="E124" s="130"/>
      <c r="F124" s="154"/>
      <c r="G124" s="151"/>
      <c r="H124" s="168"/>
      <c r="I124" s="202"/>
      <c r="J124" s="160"/>
      <c r="K124" s="172"/>
      <c r="L124" s="185"/>
      <c r="M124" s="29"/>
      <c r="N124" s="151"/>
      <c r="O124" s="151"/>
      <c r="P124" s="151"/>
      <c r="Q124" s="151"/>
      <c r="R124" s="151"/>
      <c r="S124" s="151"/>
      <c r="T124" s="151"/>
      <c r="U124" s="151"/>
      <c r="V124" s="151"/>
      <c r="W124" s="160"/>
      <c r="X124" s="16"/>
      <c r="Y124" s="16"/>
      <c r="Z124" s="16"/>
      <c r="AA124" s="16"/>
      <c r="AB124" s="16"/>
      <c r="AC124" s="16"/>
      <c r="AD124" s="16"/>
      <c r="AE124" s="16"/>
      <c r="AF124" s="16"/>
      <c r="AG124" s="16"/>
      <c r="AH124" s="16"/>
      <c r="AI124" s="16"/>
      <c r="AJ124" s="16"/>
    </row>
    <row r="125" spans="1:36" ht="20.25" thickTop="1" thickBot="1">
      <c r="A125" s="87" t="str">
        <f ca="1">VLOOKUP(C125,[1]Postupy!$A$3:$C$66,3,0)</f>
        <v/>
      </c>
      <c r="B125" s="149"/>
      <c r="C125" s="81">
        <v>34</v>
      </c>
      <c r="D125" s="82" t="str">
        <f ca="1">VLOOKUP(C125,[1]Postupy!$A$3:$B$66,2,0)</f>
        <v xml:space="preserve"> - </v>
      </c>
      <c r="E125" s="131"/>
      <c r="F125" s="174" t="s">
        <v>405</v>
      </c>
      <c r="G125" s="154"/>
      <c r="H125" s="302" t="s">
        <v>317</v>
      </c>
      <c r="I125" s="303" t="str">
        <f ca="1">IF(OR(TRIM(H126)="-",TRIM(H127)="-"),"",VLOOKUP(MIN(G126,G127),[1]Hřiště!$B$11:$E$42,4,0))</f>
        <v/>
      </c>
      <c r="J125" s="160"/>
      <c r="K125" s="163"/>
      <c r="L125" s="156"/>
      <c r="M125" s="40"/>
      <c r="N125" s="151"/>
      <c r="O125" s="151"/>
      <c r="P125" s="151"/>
      <c r="Q125" s="151"/>
      <c r="R125" s="151"/>
      <c r="S125" s="151"/>
      <c r="T125" s="151"/>
      <c r="U125" s="151"/>
      <c r="V125" s="151"/>
      <c r="W125" s="160"/>
      <c r="X125" s="16"/>
      <c r="Y125" s="16"/>
      <c r="Z125" s="16"/>
      <c r="AA125" s="16"/>
      <c r="AB125" s="16"/>
      <c r="AC125" s="16"/>
      <c r="AD125" s="16"/>
      <c r="AE125" s="16"/>
      <c r="AF125" s="16"/>
      <c r="AG125" s="16"/>
      <c r="AH125" s="16"/>
      <c r="AI125" s="16"/>
      <c r="AJ125" s="16"/>
    </row>
    <row r="126" spans="1:36" ht="18.75" thickBot="1">
      <c r="A126" s="77"/>
      <c r="B126" s="157"/>
      <c r="C126" s="157">
        <f>C124+C125</f>
        <v>65</v>
      </c>
      <c r="D126" s="158"/>
      <c r="E126" s="198"/>
      <c r="F126" s="22"/>
      <c r="G126" s="79">
        <v>31</v>
      </c>
      <c r="H126" s="80" t="str">
        <f ca="1">IF(OR(TRIM(D124)="-",TRIM(D125)="-"), IF(TRIM(D124)="-",D125,D124),IF(AND(E124="",E125="")," ",IF(N(E124)=N(E125)," ",IF(N(E124)&gt;N(E125),D124,D125))))</f>
        <v xml:space="preserve"> - </v>
      </c>
      <c r="I126" s="130"/>
      <c r="J126" s="165"/>
      <c r="K126" s="163"/>
      <c r="L126" s="156"/>
      <c r="M126" s="40"/>
      <c r="N126" s="151"/>
      <c r="O126" s="151"/>
      <c r="P126" s="151"/>
      <c r="Q126" s="151"/>
      <c r="R126" s="151"/>
      <c r="S126" s="151"/>
      <c r="T126" s="151"/>
      <c r="U126" s="151"/>
      <c r="V126" s="151"/>
      <c r="W126" s="160"/>
      <c r="X126" s="16"/>
      <c r="Y126" s="16"/>
      <c r="Z126" s="16"/>
      <c r="AA126" s="16"/>
      <c r="AB126" s="16"/>
      <c r="AC126" s="16"/>
      <c r="AD126" s="16"/>
      <c r="AE126" s="16"/>
      <c r="AF126" s="16"/>
      <c r="AG126" s="16"/>
      <c r="AH126" s="16"/>
      <c r="AI126" s="16"/>
      <c r="AJ126" s="16"/>
    </row>
    <row r="127" spans="1:36" ht="20.25" thickTop="1" thickBot="1">
      <c r="A127" s="76"/>
      <c r="B127" s="161"/>
      <c r="C127" s="162"/>
      <c r="D127" s="302" t="s">
        <v>317</v>
      </c>
      <c r="E127" s="303" t="str">
        <f ca="1">IF(OR(TRIM(D128)="-",TRIM(D129)="-"),"",VLOOKUP(MIN(C128,C129),[1]Hřiště!$B$11:$E$42,4,0))</f>
        <v/>
      </c>
      <c r="F127" s="170"/>
      <c r="G127" s="81">
        <v>2</v>
      </c>
      <c r="H127" s="82" t="str">
        <f ca="1">IF(OR(TRIM(D128)="-",TRIM(D129)="-"), IF(TRIM(D128)="-",D129,D128),IF(AND(E128="",E129="")," ",IF(N(E128)=N(E129)," ",IF(N(E128)&gt;N(E129),D128,D129))))</f>
        <v>1 Carreau Brno - Michálek Tomáš</v>
      </c>
      <c r="I127" s="131"/>
      <c r="J127" s="152"/>
      <c r="K127" s="151"/>
      <c r="L127" s="156"/>
      <c r="M127" s="151"/>
      <c r="N127" s="151"/>
      <c r="O127" s="151"/>
      <c r="P127" s="151"/>
      <c r="Q127" s="151"/>
      <c r="R127" s="151"/>
      <c r="S127" s="151"/>
      <c r="T127" s="151"/>
      <c r="U127" s="151"/>
      <c r="V127" s="151"/>
      <c r="W127" s="160"/>
      <c r="X127" s="16"/>
      <c r="Y127" s="16"/>
      <c r="Z127" s="16"/>
      <c r="AA127" s="16"/>
      <c r="AB127" s="16"/>
      <c r="AC127" s="16"/>
      <c r="AD127" s="16"/>
      <c r="AE127" s="16"/>
      <c r="AF127" s="16"/>
      <c r="AG127" s="16"/>
      <c r="AH127" s="16"/>
      <c r="AI127" s="16"/>
      <c r="AJ127" s="16"/>
    </row>
    <row r="128" spans="1:36" ht="19.5" thickTop="1" thickBot="1">
      <c r="A128" s="87" t="str">
        <f ca="1">VLOOKUP(C128,[1]Postupy!$A$3:$C$66,3,0)</f>
        <v/>
      </c>
      <c r="B128" s="149"/>
      <c r="C128" s="79">
        <v>63</v>
      </c>
      <c r="D128" s="80" t="str">
        <f>VLOOKUP(C128,[1]Postupy!$A$3:$B$66,2,0)</f>
        <v xml:space="preserve"> - </v>
      </c>
      <c r="E128" s="130"/>
      <c r="F128" s="175"/>
      <c r="G128" s="172"/>
      <c r="H128" s="186"/>
      <c r="I128" s="29"/>
      <c r="J128" s="151"/>
      <c r="K128" s="151"/>
      <c r="L128" s="187"/>
      <c r="M128" s="151"/>
      <c r="N128" s="151"/>
      <c r="O128" s="151"/>
      <c r="P128" s="151"/>
      <c r="Q128" s="151"/>
      <c r="R128" s="151"/>
      <c r="S128" s="151"/>
      <c r="T128" s="151"/>
      <c r="U128" s="151"/>
      <c r="V128" s="151"/>
      <c r="W128" s="160"/>
      <c r="X128" s="16"/>
      <c r="Y128" s="16"/>
      <c r="Z128" s="16"/>
      <c r="AA128" s="16"/>
      <c r="AB128" s="16"/>
      <c r="AC128" s="16"/>
      <c r="AD128" s="16"/>
      <c r="AE128" s="16"/>
      <c r="AF128" s="16"/>
      <c r="AG128" s="16"/>
      <c r="AH128" s="16"/>
      <c r="AI128" s="16"/>
      <c r="AJ128" s="16"/>
    </row>
    <row r="129" spans="1:36" ht="19.5" thickTop="1" thickBot="1">
      <c r="A129" s="87">
        <f ca="1">VLOOKUP(C129,[1]Postupy!$A$3:$C$66,3,0)</f>
        <v>1</v>
      </c>
      <c r="B129" s="149"/>
      <c r="C129" s="81">
        <v>2</v>
      </c>
      <c r="D129" s="82" t="str">
        <f ca="1">VLOOKUP(C129,[1]Postupy!$A$3:$B$66,2,0)</f>
        <v>1 Carreau Brno - Michálek Tomáš</v>
      </c>
      <c r="E129" s="131"/>
      <c r="F129" s="176"/>
      <c r="G129" s="151"/>
      <c r="H129" s="160"/>
      <c r="I129" s="151"/>
      <c r="J129" s="151"/>
      <c r="K129" s="151"/>
      <c r="L129" s="188"/>
      <c r="M129" s="151"/>
      <c r="N129" s="151"/>
      <c r="O129" s="151"/>
      <c r="P129" s="151"/>
      <c r="Q129" s="151"/>
      <c r="R129" s="151"/>
      <c r="S129" s="151"/>
      <c r="T129" s="151"/>
      <c r="U129" s="151"/>
      <c r="V129" s="151"/>
      <c r="W129" s="160"/>
      <c r="X129" s="16"/>
      <c r="Y129" s="16"/>
      <c r="Z129" s="16"/>
      <c r="AA129" s="16"/>
      <c r="AB129" s="16"/>
      <c r="AC129" s="16"/>
      <c r="AD129" s="16"/>
      <c r="AE129" s="16"/>
      <c r="AF129" s="16"/>
      <c r="AG129" s="16"/>
      <c r="AH129" s="16"/>
      <c r="AI129" s="16"/>
      <c r="AJ129" s="16"/>
    </row>
    <row r="130" spans="1:36">
      <c r="A130" s="77"/>
      <c r="B130" s="21"/>
      <c r="C130" s="157">
        <f>C128+C129</f>
        <v>65</v>
      </c>
      <c r="D130" s="158"/>
      <c r="E130" s="22"/>
      <c r="F130" s="262">
        <f>C126+C130</f>
        <v>130</v>
      </c>
      <c r="G130" s="151"/>
      <c r="H130" s="151"/>
      <c r="I130" s="151"/>
      <c r="J130" s="151"/>
      <c r="K130" s="151"/>
      <c r="L130" s="151"/>
      <c r="M130" s="151"/>
      <c r="N130" s="151"/>
      <c r="O130" s="151"/>
      <c r="P130" s="151"/>
      <c r="Q130" s="151"/>
      <c r="R130" s="151"/>
      <c r="S130" s="151"/>
      <c r="T130" s="151"/>
      <c r="U130" s="151"/>
      <c r="V130" s="151"/>
      <c r="W130" s="160"/>
      <c r="X130" s="16"/>
      <c r="Y130" s="16"/>
      <c r="Z130" s="16"/>
      <c r="AA130" s="16"/>
      <c r="AB130" s="16"/>
      <c r="AC130" s="16"/>
      <c r="AD130" s="16"/>
      <c r="AE130" s="16"/>
      <c r="AF130" s="16"/>
      <c r="AG130" s="16"/>
      <c r="AH130" s="16"/>
      <c r="AI130" s="16"/>
      <c r="AJ130" s="16"/>
    </row>
    <row r="131" spans="1:36" ht="80.099999999999994" customHeight="1">
      <c r="A131" s="76"/>
      <c r="B131" s="21"/>
      <c r="C131" s="162"/>
      <c r="D131" s="158"/>
      <c r="E131" s="24"/>
      <c r="F131" s="166"/>
      <c r="G131" s="22"/>
      <c r="H131" s="151"/>
      <c r="I131" s="22"/>
      <c r="J131" s="151"/>
      <c r="K131" s="151"/>
      <c r="L131" s="151"/>
      <c r="M131" s="151"/>
      <c r="N131" s="151"/>
      <c r="O131" s="151"/>
      <c r="P131" s="151"/>
      <c r="Q131" s="151"/>
      <c r="R131" s="151"/>
      <c r="S131" s="151"/>
      <c r="T131" s="151"/>
      <c r="U131" s="151"/>
      <c r="V131" s="151"/>
      <c r="W131" s="160"/>
      <c r="X131" s="16"/>
      <c r="Y131" s="16"/>
      <c r="Z131" s="16"/>
      <c r="AA131" s="16"/>
      <c r="AB131" s="16"/>
      <c r="AC131" s="16"/>
      <c r="AD131" s="16"/>
      <c r="AE131" s="16"/>
      <c r="AF131" s="16"/>
      <c r="AG131" s="16"/>
      <c r="AH131" s="16"/>
      <c r="AI131" s="16"/>
      <c r="AJ131" s="16"/>
    </row>
    <row r="132" spans="1:36" ht="80.099999999999994" customHeight="1">
      <c r="A132" s="76"/>
      <c r="B132" s="21"/>
      <c r="C132" s="162"/>
      <c r="D132" s="158"/>
      <c r="E132" s="24"/>
      <c r="F132" s="166"/>
      <c r="G132" s="22"/>
      <c r="H132" s="151"/>
      <c r="I132" s="22"/>
      <c r="J132" s="151"/>
      <c r="K132" s="151"/>
      <c r="L132" s="151"/>
      <c r="M132" s="151"/>
      <c r="N132" s="151"/>
      <c r="O132" s="151"/>
      <c r="P132" s="151"/>
      <c r="Q132" s="151"/>
      <c r="R132" s="151"/>
      <c r="S132" s="151"/>
      <c r="T132" s="151"/>
      <c r="U132" s="151"/>
      <c r="V132" s="151"/>
      <c r="W132" s="160"/>
      <c r="X132" s="16"/>
      <c r="Y132" s="16"/>
      <c r="Z132" s="16"/>
      <c r="AA132" s="16"/>
      <c r="AB132" s="16"/>
      <c r="AC132" s="16"/>
      <c r="AD132" s="16"/>
      <c r="AE132" s="16"/>
      <c r="AF132" s="16"/>
      <c r="AG132" s="16"/>
      <c r="AH132" s="16"/>
      <c r="AI132" s="16"/>
      <c r="AJ132" s="16"/>
    </row>
    <row r="133" spans="1:36" ht="80.099999999999994" customHeight="1">
      <c r="A133" s="76"/>
      <c r="B133" s="21"/>
      <c r="C133" s="162"/>
      <c r="D133" s="158"/>
      <c r="E133" s="24"/>
      <c r="F133" s="166"/>
      <c r="G133" s="22"/>
      <c r="H133" s="151"/>
      <c r="I133" s="22"/>
      <c r="J133" s="151"/>
      <c r="K133" s="151"/>
      <c r="L133" s="151"/>
      <c r="M133" s="151"/>
      <c r="N133" s="151"/>
      <c r="O133" s="151"/>
      <c r="P133" s="151"/>
      <c r="Q133" s="151"/>
      <c r="R133" s="151"/>
      <c r="S133" s="151"/>
      <c r="T133" s="151"/>
      <c r="U133" s="151"/>
      <c r="V133" s="151"/>
      <c r="W133" s="160"/>
      <c r="X133" s="16"/>
      <c r="Y133" s="16"/>
      <c r="Z133" s="16"/>
      <c r="AA133" s="16"/>
      <c r="AB133" s="16"/>
      <c r="AC133" s="16"/>
      <c r="AD133" s="16"/>
      <c r="AE133" s="16"/>
      <c r="AF133" s="16"/>
      <c r="AG133" s="16"/>
      <c r="AH133" s="16"/>
      <c r="AI133" s="16"/>
      <c r="AJ133" s="16"/>
    </row>
  </sheetData>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151" priority="6"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149" priority="5"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147" priority="4"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145" priority="3"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143" priority="2"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141" priority="1" stopIfTrue="1">
      <formula>IF(N(E5)&gt;N(E4),TRUE,FALSE)</formula>
    </cfRule>
  </conditionalFormatting>
  <pageMargins left="0.7" right="0.7" top="0.78740157499999996" bottom="0.78740157499999996" header="0.3" footer="0.3"/>
  <legacyDrawing r:id="rId1"/>
</worksheet>
</file>

<file path=xl/worksheets/sheet2.xml><?xml version="1.0" encoding="utf-8"?>
<worksheet xmlns="http://schemas.openxmlformats.org/spreadsheetml/2006/main" xmlns:r="http://schemas.openxmlformats.org/officeDocument/2006/relationships">
  <dimension ref="A1:F120"/>
  <sheetViews>
    <sheetView workbookViewId="0"/>
  </sheetViews>
  <sheetFormatPr defaultColWidth="9" defaultRowHeight="12.75"/>
  <cols>
    <col min="1" max="1" width="6.42578125" customWidth="1"/>
    <col min="2" max="2" width="35.85546875" customWidth="1"/>
    <col min="3" max="3" width="10" customWidth="1"/>
    <col min="4" max="4" width="25" customWidth="1"/>
    <col min="5" max="5" width="32" customWidth="1"/>
    <col min="6" max="6" width="10" bestFit="1" customWidth="1"/>
  </cols>
  <sheetData>
    <row r="1" spans="1:6" ht="30.75" thickBot="1">
      <c r="A1" s="125" t="s">
        <v>76</v>
      </c>
      <c r="B1" s="126"/>
      <c r="C1" s="126"/>
      <c r="D1" s="126"/>
      <c r="E1" s="127"/>
      <c r="F1" s="439">
        <v>44098</v>
      </c>
    </row>
    <row r="2" spans="1:6" ht="13.5">
      <c r="B2" s="128"/>
      <c r="C2" s="128"/>
      <c r="D2" s="128"/>
      <c r="E2" s="128"/>
      <c r="F2" s="128"/>
    </row>
    <row r="3" spans="1:6" ht="13.5">
      <c r="A3" s="129" t="s">
        <v>422</v>
      </c>
      <c r="B3" s="129" t="s">
        <v>77</v>
      </c>
      <c r="C3" s="129" t="s">
        <v>78</v>
      </c>
      <c r="D3" s="129" t="s">
        <v>79</v>
      </c>
      <c r="E3" s="129" t="s">
        <v>80</v>
      </c>
      <c r="F3" s="129" t="s">
        <v>81</v>
      </c>
    </row>
    <row r="4" spans="1:6">
      <c r="A4">
        <v>20001</v>
      </c>
      <c r="B4" t="s">
        <v>513</v>
      </c>
      <c r="C4" s="434" t="s">
        <v>514</v>
      </c>
      <c r="D4" t="s">
        <v>515</v>
      </c>
      <c r="E4" t="s">
        <v>31</v>
      </c>
      <c r="F4">
        <v>3</v>
      </c>
    </row>
    <row r="5" spans="1:6">
      <c r="A5">
        <v>20002</v>
      </c>
      <c r="B5" t="s">
        <v>516</v>
      </c>
      <c r="C5" s="434" t="s">
        <v>517</v>
      </c>
      <c r="D5" t="s">
        <v>518</v>
      </c>
      <c r="E5" t="s">
        <v>128</v>
      </c>
      <c r="F5">
        <v>3</v>
      </c>
    </row>
    <row r="6" spans="1:6">
      <c r="A6">
        <v>20003</v>
      </c>
      <c r="B6" t="s">
        <v>519</v>
      </c>
      <c r="C6" s="434" t="s">
        <v>520</v>
      </c>
      <c r="D6" t="s">
        <v>521</v>
      </c>
      <c r="E6" t="s">
        <v>455</v>
      </c>
      <c r="F6">
        <v>2</v>
      </c>
    </row>
    <row r="7" spans="1:6">
      <c r="A7">
        <v>20072</v>
      </c>
      <c r="B7" t="s">
        <v>522</v>
      </c>
      <c r="C7" s="434" t="s">
        <v>523</v>
      </c>
      <c r="D7" t="s">
        <v>524</v>
      </c>
      <c r="E7" t="s">
        <v>525</v>
      </c>
      <c r="F7">
        <v>2</v>
      </c>
    </row>
    <row r="8" spans="1:6">
      <c r="A8">
        <v>20007</v>
      </c>
      <c r="B8" t="s">
        <v>526</v>
      </c>
      <c r="C8" s="434" t="s">
        <v>527</v>
      </c>
      <c r="F8">
        <v>0</v>
      </c>
    </row>
    <row r="9" spans="1:6">
      <c r="A9">
        <v>20012</v>
      </c>
      <c r="B9" t="s">
        <v>528</v>
      </c>
      <c r="C9" s="434" t="s">
        <v>529</v>
      </c>
      <c r="D9" t="s">
        <v>530</v>
      </c>
      <c r="E9" t="s">
        <v>531</v>
      </c>
      <c r="F9">
        <v>2</v>
      </c>
    </row>
    <row r="10" spans="1:6">
      <c r="A10">
        <v>20021</v>
      </c>
      <c r="B10" t="s">
        <v>532</v>
      </c>
      <c r="C10" s="434" t="s">
        <v>529</v>
      </c>
      <c r="D10" t="s">
        <v>533</v>
      </c>
      <c r="E10" t="s">
        <v>534</v>
      </c>
      <c r="F10">
        <v>1</v>
      </c>
    </row>
    <row r="11" spans="1:6">
      <c r="A11">
        <v>20028</v>
      </c>
      <c r="B11" t="s">
        <v>535</v>
      </c>
      <c r="C11" s="434" t="s">
        <v>536</v>
      </c>
      <c r="F11">
        <v>0</v>
      </c>
    </row>
    <row r="12" spans="1:6">
      <c r="A12">
        <v>20062</v>
      </c>
      <c r="B12" t="s">
        <v>537</v>
      </c>
      <c r="C12" s="434" t="s">
        <v>536</v>
      </c>
      <c r="D12" t="s">
        <v>538</v>
      </c>
      <c r="E12" t="s">
        <v>539</v>
      </c>
      <c r="F12">
        <v>2</v>
      </c>
    </row>
    <row r="13" spans="1:6">
      <c r="A13">
        <v>20023</v>
      </c>
      <c r="B13" t="s">
        <v>540</v>
      </c>
      <c r="C13" s="434" t="s">
        <v>541</v>
      </c>
      <c r="D13" t="s">
        <v>542</v>
      </c>
      <c r="E13" t="s">
        <v>543</v>
      </c>
      <c r="F13">
        <v>3</v>
      </c>
    </row>
    <row r="14" spans="1:6">
      <c r="A14">
        <v>20077</v>
      </c>
      <c r="B14" t="s">
        <v>544</v>
      </c>
      <c r="C14" s="434" t="s">
        <v>541</v>
      </c>
      <c r="D14" t="s">
        <v>545</v>
      </c>
      <c r="E14" t="s">
        <v>546</v>
      </c>
      <c r="F14">
        <v>3</v>
      </c>
    </row>
    <row r="15" spans="1:6">
      <c r="A15">
        <v>20024</v>
      </c>
      <c r="B15" t="s">
        <v>547</v>
      </c>
      <c r="C15" s="434" t="s">
        <v>548</v>
      </c>
      <c r="D15" t="s">
        <v>542</v>
      </c>
      <c r="E15" t="s">
        <v>543</v>
      </c>
      <c r="F15">
        <v>3</v>
      </c>
    </row>
    <row r="16" spans="1:6">
      <c r="A16">
        <v>20053</v>
      </c>
      <c r="B16" t="s">
        <v>549</v>
      </c>
      <c r="C16" s="434" t="s">
        <v>550</v>
      </c>
      <c r="D16" t="s">
        <v>551</v>
      </c>
      <c r="E16" t="s">
        <v>552</v>
      </c>
      <c r="F16">
        <v>2</v>
      </c>
    </row>
    <row r="17" spans="1:6">
      <c r="A17">
        <v>20075</v>
      </c>
      <c r="B17" t="s">
        <v>553</v>
      </c>
      <c r="C17" s="434" t="s">
        <v>550</v>
      </c>
      <c r="D17" t="s">
        <v>554</v>
      </c>
      <c r="E17" t="s">
        <v>555</v>
      </c>
      <c r="F17">
        <v>3</v>
      </c>
    </row>
    <row r="18" spans="1:6">
      <c r="A18">
        <v>20070</v>
      </c>
      <c r="B18" t="s">
        <v>556</v>
      </c>
      <c r="C18" s="434" t="s">
        <v>550</v>
      </c>
      <c r="D18" t="s">
        <v>542</v>
      </c>
      <c r="E18" t="s">
        <v>557</v>
      </c>
      <c r="F18">
        <v>3</v>
      </c>
    </row>
    <row r="19" spans="1:6">
      <c r="A19">
        <v>20027</v>
      </c>
      <c r="B19" t="s">
        <v>558</v>
      </c>
      <c r="C19" s="434" t="s">
        <v>559</v>
      </c>
      <c r="D19" t="s">
        <v>560</v>
      </c>
      <c r="E19" t="s">
        <v>561</v>
      </c>
      <c r="F19">
        <v>3</v>
      </c>
    </row>
    <row r="20" spans="1:6">
      <c r="A20">
        <v>20076</v>
      </c>
      <c r="B20" t="s">
        <v>562</v>
      </c>
      <c r="C20" s="434" t="s">
        <v>559</v>
      </c>
      <c r="D20" t="s">
        <v>563</v>
      </c>
      <c r="E20" t="s">
        <v>564</v>
      </c>
      <c r="F20">
        <v>3</v>
      </c>
    </row>
    <row r="21" spans="1:6">
      <c r="A21">
        <v>20016</v>
      </c>
      <c r="B21" t="s">
        <v>565</v>
      </c>
      <c r="C21" s="434" t="s">
        <v>559</v>
      </c>
      <c r="D21" t="s">
        <v>515</v>
      </c>
      <c r="E21" t="s">
        <v>31</v>
      </c>
      <c r="F21">
        <v>2</v>
      </c>
    </row>
    <row r="22" spans="1:6">
      <c r="A22">
        <v>20043</v>
      </c>
      <c r="B22" t="s">
        <v>566</v>
      </c>
      <c r="C22" s="434" t="s">
        <v>567</v>
      </c>
      <c r="F22">
        <v>0</v>
      </c>
    </row>
    <row r="23" spans="1:6">
      <c r="A23">
        <v>20068</v>
      </c>
      <c r="B23" t="s">
        <v>568</v>
      </c>
      <c r="C23" s="434" t="s">
        <v>569</v>
      </c>
      <c r="D23" t="s">
        <v>530</v>
      </c>
      <c r="E23" t="s">
        <v>531</v>
      </c>
      <c r="F23">
        <v>2</v>
      </c>
    </row>
    <row r="24" spans="1:6">
      <c r="A24">
        <v>20054</v>
      </c>
      <c r="B24" t="s">
        <v>570</v>
      </c>
      <c r="C24" s="434" t="s">
        <v>571</v>
      </c>
      <c r="D24" t="s">
        <v>551</v>
      </c>
      <c r="E24" t="s">
        <v>552</v>
      </c>
      <c r="F24">
        <v>2</v>
      </c>
    </row>
    <row r="25" spans="1:6">
      <c r="A25">
        <v>20030</v>
      </c>
      <c r="B25" t="s">
        <v>572</v>
      </c>
      <c r="C25" s="434" t="s">
        <v>571</v>
      </c>
      <c r="D25" t="s">
        <v>573</v>
      </c>
      <c r="E25" t="s">
        <v>574</v>
      </c>
      <c r="F25">
        <v>3</v>
      </c>
    </row>
    <row r="26" spans="1:6">
      <c r="A26">
        <v>20031</v>
      </c>
      <c r="B26" t="s">
        <v>575</v>
      </c>
      <c r="C26" s="434" t="s">
        <v>571</v>
      </c>
      <c r="D26" t="s">
        <v>576</v>
      </c>
      <c r="E26" t="s">
        <v>577</v>
      </c>
      <c r="F26">
        <v>1</v>
      </c>
    </row>
    <row r="27" spans="1:6">
      <c r="A27">
        <v>20032</v>
      </c>
      <c r="B27" t="s">
        <v>578</v>
      </c>
      <c r="C27" s="434" t="s">
        <v>579</v>
      </c>
      <c r="D27" t="s">
        <v>580</v>
      </c>
      <c r="E27" t="s">
        <v>539</v>
      </c>
      <c r="F27">
        <v>3</v>
      </c>
    </row>
    <row r="28" spans="1:6">
      <c r="A28">
        <v>20079</v>
      </c>
      <c r="B28" t="s">
        <v>581</v>
      </c>
      <c r="C28" s="434" t="s">
        <v>582</v>
      </c>
      <c r="D28" t="s">
        <v>580</v>
      </c>
      <c r="E28" t="s">
        <v>539</v>
      </c>
      <c r="F28">
        <v>2</v>
      </c>
    </row>
    <row r="29" spans="1:6">
      <c r="A29">
        <v>20069</v>
      </c>
      <c r="B29" t="s">
        <v>583</v>
      </c>
      <c r="C29" s="434" t="s">
        <v>584</v>
      </c>
      <c r="D29" t="s">
        <v>530</v>
      </c>
      <c r="E29" t="s">
        <v>531</v>
      </c>
      <c r="F29">
        <v>3</v>
      </c>
    </row>
    <row r="30" spans="1:6">
      <c r="A30">
        <v>20033</v>
      </c>
      <c r="B30" t="s">
        <v>585</v>
      </c>
      <c r="C30" s="434" t="s">
        <v>584</v>
      </c>
      <c r="D30" t="s">
        <v>563</v>
      </c>
      <c r="E30" t="s">
        <v>564</v>
      </c>
      <c r="F30">
        <v>3</v>
      </c>
    </row>
    <row r="31" spans="1:6">
      <c r="A31">
        <v>20034</v>
      </c>
      <c r="B31" t="s">
        <v>586</v>
      </c>
      <c r="C31" s="434" t="s">
        <v>587</v>
      </c>
      <c r="D31" t="s">
        <v>530</v>
      </c>
      <c r="E31" t="s">
        <v>531</v>
      </c>
      <c r="F31">
        <v>2</v>
      </c>
    </row>
    <row r="32" spans="1:6">
      <c r="A32">
        <v>20073</v>
      </c>
      <c r="B32" t="s">
        <v>588</v>
      </c>
      <c r="C32" s="434" t="s">
        <v>589</v>
      </c>
      <c r="D32" t="s">
        <v>590</v>
      </c>
      <c r="E32" t="s">
        <v>591</v>
      </c>
      <c r="F32">
        <v>3</v>
      </c>
    </row>
    <row r="33" spans="1:6">
      <c r="A33">
        <v>20045</v>
      </c>
      <c r="B33" t="s">
        <v>592</v>
      </c>
      <c r="C33" s="434" t="s">
        <v>589</v>
      </c>
      <c r="D33" t="s">
        <v>593</v>
      </c>
      <c r="E33" t="s">
        <v>128</v>
      </c>
      <c r="F33">
        <v>2</v>
      </c>
    </row>
    <row r="34" spans="1:6">
      <c r="A34">
        <v>20014</v>
      </c>
      <c r="B34" t="s">
        <v>594</v>
      </c>
      <c r="C34" s="434" t="s">
        <v>595</v>
      </c>
      <c r="D34" t="s">
        <v>596</v>
      </c>
      <c r="E34" t="s">
        <v>597</v>
      </c>
      <c r="F34">
        <v>2</v>
      </c>
    </row>
    <row r="35" spans="1:6">
      <c r="A35">
        <v>20078</v>
      </c>
      <c r="B35" t="s">
        <v>598</v>
      </c>
      <c r="C35" s="434" t="s">
        <v>595</v>
      </c>
      <c r="D35" t="s">
        <v>599</v>
      </c>
      <c r="E35" t="s">
        <v>600</v>
      </c>
      <c r="F35">
        <v>3</v>
      </c>
    </row>
    <row r="36" spans="1:6">
      <c r="A36">
        <v>20037</v>
      </c>
      <c r="B36" t="s">
        <v>601</v>
      </c>
      <c r="C36" s="434" t="s">
        <v>595</v>
      </c>
      <c r="D36" t="s">
        <v>593</v>
      </c>
      <c r="E36" t="s">
        <v>128</v>
      </c>
      <c r="F36">
        <v>3</v>
      </c>
    </row>
    <row r="37" spans="1:6">
      <c r="A37">
        <v>20020</v>
      </c>
      <c r="B37" t="s">
        <v>602</v>
      </c>
      <c r="C37" s="434" t="s">
        <v>603</v>
      </c>
      <c r="D37" t="s">
        <v>580</v>
      </c>
      <c r="E37" t="s">
        <v>539</v>
      </c>
      <c r="F37">
        <v>3</v>
      </c>
    </row>
    <row r="38" spans="1:6">
      <c r="A38">
        <v>20010</v>
      </c>
      <c r="B38" t="s">
        <v>604</v>
      </c>
      <c r="C38" s="434" t="s">
        <v>605</v>
      </c>
      <c r="D38" t="s">
        <v>521</v>
      </c>
      <c r="E38" t="s">
        <v>455</v>
      </c>
      <c r="F38">
        <v>2</v>
      </c>
    </row>
    <row r="39" spans="1:6">
      <c r="A39">
        <v>20039</v>
      </c>
      <c r="B39" t="s">
        <v>606</v>
      </c>
      <c r="C39" s="434" t="s">
        <v>605</v>
      </c>
      <c r="D39" t="s">
        <v>607</v>
      </c>
      <c r="E39" t="s">
        <v>29</v>
      </c>
      <c r="F39">
        <v>3</v>
      </c>
    </row>
    <row r="40" spans="1:6">
      <c r="A40">
        <v>20011</v>
      </c>
      <c r="B40" t="s">
        <v>608</v>
      </c>
      <c r="C40" s="434" t="s">
        <v>609</v>
      </c>
      <c r="D40" t="s">
        <v>521</v>
      </c>
      <c r="E40" t="s">
        <v>455</v>
      </c>
      <c r="F40">
        <v>1</v>
      </c>
    </row>
    <row r="41" spans="1:6">
      <c r="A41">
        <v>20035</v>
      </c>
      <c r="B41" t="s">
        <v>610</v>
      </c>
      <c r="C41" s="434" t="s">
        <v>611</v>
      </c>
      <c r="D41" t="s">
        <v>593</v>
      </c>
      <c r="E41" t="s">
        <v>128</v>
      </c>
      <c r="F41">
        <v>1</v>
      </c>
    </row>
    <row r="42" spans="1:6">
      <c r="A42">
        <v>20036</v>
      </c>
      <c r="B42" t="s">
        <v>612</v>
      </c>
      <c r="C42" s="434" t="s">
        <v>613</v>
      </c>
      <c r="D42" t="s">
        <v>593</v>
      </c>
      <c r="E42" t="s">
        <v>128</v>
      </c>
      <c r="F42">
        <v>1</v>
      </c>
    </row>
    <row r="43" spans="1:6">
      <c r="A43">
        <v>20060</v>
      </c>
      <c r="B43" t="s">
        <v>614</v>
      </c>
      <c r="C43" s="434" t="s">
        <v>615</v>
      </c>
      <c r="D43" t="s">
        <v>616</v>
      </c>
      <c r="E43" t="s">
        <v>543</v>
      </c>
      <c r="F43">
        <v>2</v>
      </c>
    </row>
    <row r="44" spans="1:6">
      <c r="A44">
        <v>20056</v>
      </c>
      <c r="B44" t="s">
        <v>617</v>
      </c>
      <c r="C44" s="434" t="s">
        <v>615</v>
      </c>
      <c r="D44" t="s">
        <v>618</v>
      </c>
      <c r="E44" t="s">
        <v>619</v>
      </c>
      <c r="F44">
        <v>3</v>
      </c>
    </row>
    <row r="45" spans="1:6">
      <c r="A45">
        <v>20026</v>
      </c>
      <c r="B45" t="s">
        <v>620</v>
      </c>
      <c r="C45" s="434" t="s">
        <v>621</v>
      </c>
      <c r="D45" t="s">
        <v>515</v>
      </c>
      <c r="E45" t="s">
        <v>31</v>
      </c>
      <c r="F45">
        <v>2</v>
      </c>
    </row>
    <row r="46" spans="1:6">
      <c r="A46">
        <v>20044</v>
      </c>
      <c r="B46" t="s">
        <v>622</v>
      </c>
      <c r="C46" s="434" t="s">
        <v>621</v>
      </c>
      <c r="D46" t="s">
        <v>576</v>
      </c>
      <c r="E46" t="s">
        <v>577</v>
      </c>
      <c r="F46">
        <v>2</v>
      </c>
    </row>
    <row r="47" spans="1:6">
      <c r="A47">
        <v>20042</v>
      </c>
      <c r="B47" t="s">
        <v>623</v>
      </c>
      <c r="C47" s="434" t="s">
        <v>624</v>
      </c>
      <c r="D47" t="s">
        <v>524</v>
      </c>
      <c r="E47" t="s">
        <v>525</v>
      </c>
      <c r="F47">
        <v>2</v>
      </c>
    </row>
    <row r="48" spans="1:6">
      <c r="A48">
        <v>20046</v>
      </c>
      <c r="B48" t="s">
        <v>625</v>
      </c>
      <c r="C48" s="434" t="s">
        <v>626</v>
      </c>
      <c r="D48" t="s">
        <v>530</v>
      </c>
      <c r="E48" t="s">
        <v>531</v>
      </c>
      <c r="F48">
        <v>3</v>
      </c>
    </row>
    <row r="49" spans="1:6">
      <c r="A49">
        <v>20080</v>
      </c>
      <c r="B49" t="s">
        <v>1782</v>
      </c>
      <c r="C49" s="434" t="s">
        <v>1783</v>
      </c>
      <c r="D49" t="s">
        <v>538</v>
      </c>
      <c r="E49" t="s">
        <v>539</v>
      </c>
      <c r="F49">
        <v>2</v>
      </c>
    </row>
    <row r="50" spans="1:6">
      <c r="A50">
        <v>20048</v>
      </c>
      <c r="B50" t="s">
        <v>627</v>
      </c>
      <c r="C50" s="434" t="s">
        <v>628</v>
      </c>
      <c r="D50" t="s">
        <v>533</v>
      </c>
      <c r="E50" t="s">
        <v>534</v>
      </c>
      <c r="F50">
        <v>2</v>
      </c>
    </row>
    <row r="51" spans="1:6">
      <c r="A51">
        <v>20047</v>
      </c>
      <c r="B51" t="s">
        <v>629</v>
      </c>
      <c r="C51" s="434" t="s">
        <v>628</v>
      </c>
      <c r="D51" t="s">
        <v>593</v>
      </c>
      <c r="E51" t="s">
        <v>128</v>
      </c>
      <c r="F51">
        <v>0</v>
      </c>
    </row>
    <row r="52" spans="1:6">
      <c r="A52">
        <v>20049</v>
      </c>
      <c r="B52" t="s">
        <v>630</v>
      </c>
      <c r="C52" s="434" t="s">
        <v>631</v>
      </c>
      <c r="D52" t="s">
        <v>593</v>
      </c>
      <c r="E52" t="s">
        <v>128</v>
      </c>
      <c r="F52">
        <v>2</v>
      </c>
    </row>
    <row r="53" spans="1:6">
      <c r="A53">
        <v>20015</v>
      </c>
      <c r="B53" t="s">
        <v>632</v>
      </c>
      <c r="C53" s="434" t="s">
        <v>633</v>
      </c>
      <c r="D53" t="s">
        <v>634</v>
      </c>
      <c r="E53" t="s">
        <v>635</v>
      </c>
      <c r="F53">
        <v>2</v>
      </c>
    </row>
    <row r="54" spans="1:6">
      <c r="A54">
        <v>20050</v>
      </c>
      <c r="B54" t="s">
        <v>636</v>
      </c>
      <c r="C54" s="434" t="s">
        <v>633</v>
      </c>
      <c r="D54" t="s">
        <v>634</v>
      </c>
      <c r="E54" t="s">
        <v>635</v>
      </c>
      <c r="F54">
        <v>1</v>
      </c>
    </row>
    <row r="55" spans="1:6">
      <c r="A55">
        <v>20008</v>
      </c>
      <c r="B55" t="s">
        <v>637</v>
      </c>
      <c r="C55" s="434" t="s">
        <v>638</v>
      </c>
      <c r="D55" t="s">
        <v>639</v>
      </c>
      <c r="E55" t="s">
        <v>47</v>
      </c>
      <c r="F55">
        <v>3</v>
      </c>
    </row>
    <row r="56" spans="1:6">
      <c r="A56">
        <v>20061</v>
      </c>
      <c r="B56" t="s">
        <v>640</v>
      </c>
      <c r="C56" s="434" t="s">
        <v>638</v>
      </c>
      <c r="D56" t="s">
        <v>616</v>
      </c>
      <c r="E56" t="s">
        <v>543</v>
      </c>
      <c r="F56">
        <v>2</v>
      </c>
    </row>
    <row r="57" spans="1:6">
      <c r="A57">
        <v>20064</v>
      </c>
      <c r="B57" t="s">
        <v>641</v>
      </c>
      <c r="C57" s="434" t="s">
        <v>642</v>
      </c>
      <c r="D57" t="s">
        <v>643</v>
      </c>
      <c r="E57" t="s">
        <v>539</v>
      </c>
      <c r="F57">
        <v>2</v>
      </c>
    </row>
    <row r="58" spans="1:6">
      <c r="A58">
        <v>20051</v>
      </c>
      <c r="B58" t="s">
        <v>644</v>
      </c>
      <c r="C58" s="434" t="s">
        <v>645</v>
      </c>
      <c r="D58" t="s">
        <v>515</v>
      </c>
      <c r="E58" t="s">
        <v>31</v>
      </c>
      <c r="F58">
        <v>2</v>
      </c>
    </row>
    <row r="59" spans="1:6">
      <c r="A59">
        <v>20065</v>
      </c>
      <c r="B59" t="s">
        <v>646</v>
      </c>
      <c r="C59" s="434" t="s">
        <v>647</v>
      </c>
      <c r="D59" t="s">
        <v>580</v>
      </c>
      <c r="E59" t="s">
        <v>539</v>
      </c>
      <c r="F59">
        <v>2</v>
      </c>
    </row>
    <row r="60" spans="1:6">
      <c r="A60">
        <v>20071</v>
      </c>
      <c r="B60" t="s">
        <v>648</v>
      </c>
      <c r="C60" s="434" t="s">
        <v>647</v>
      </c>
      <c r="D60" t="s">
        <v>542</v>
      </c>
      <c r="E60" t="s">
        <v>557</v>
      </c>
      <c r="F60">
        <v>3</v>
      </c>
    </row>
    <row r="61" spans="1:6">
      <c r="A61">
        <v>20052</v>
      </c>
      <c r="B61" t="s">
        <v>649</v>
      </c>
      <c r="C61" s="434" t="s">
        <v>650</v>
      </c>
      <c r="D61" t="s">
        <v>521</v>
      </c>
      <c r="E61" t="s">
        <v>455</v>
      </c>
      <c r="F61">
        <v>2</v>
      </c>
    </row>
    <row r="62" spans="1:6">
      <c r="C62" s="434"/>
    </row>
    <row r="63" spans="1:6">
      <c r="C63" s="434"/>
    </row>
    <row r="64" spans="1:6">
      <c r="C64" s="434"/>
    </row>
    <row r="65" spans="3:3">
      <c r="C65" s="434"/>
    </row>
    <row r="66" spans="3:3">
      <c r="C66" s="434"/>
    </row>
    <row r="67" spans="3:3">
      <c r="C67" s="434"/>
    </row>
    <row r="68" spans="3:3">
      <c r="C68" s="434"/>
    </row>
    <row r="69" spans="3:3">
      <c r="C69" s="434"/>
    </row>
    <row r="70" spans="3:3">
      <c r="C70" s="434"/>
    </row>
    <row r="71" spans="3:3">
      <c r="C71" s="434"/>
    </row>
    <row r="72" spans="3:3">
      <c r="C72" s="434"/>
    </row>
    <row r="73" spans="3:3">
      <c r="C73" s="434"/>
    </row>
    <row r="74" spans="3:3">
      <c r="C74" s="434"/>
    </row>
    <row r="75" spans="3:3">
      <c r="C75" s="434"/>
    </row>
    <row r="76" spans="3:3">
      <c r="C76" s="434"/>
    </row>
    <row r="77" spans="3:3">
      <c r="C77" s="434"/>
    </row>
    <row r="78" spans="3:3">
      <c r="C78" s="434"/>
    </row>
    <row r="79" spans="3:3">
      <c r="C79" s="434"/>
    </row>
    <row r="80" spans="3:3">
      <c r="C80" s="434"/>
    </row>
    <row r="81" spans="3:3">
      <c r="C81" s="434"/>
    </row>
    <row r="82" spans="3:3">
      <c r="C82" s="434"/>
    </row>
    <row r="83" spans="3:3">
      <c r="C83" s="434"/>
    </row>
    <row r="84" spans="3:3">
      <c r="C84" s="434"/>
    </row>
    <row r="85" spans="3:3">
      <c r="C85" s="434"/>
    </row>
    <row r="86" spans="3:3">
      <c r="C86" s="434"/>
    </row>
    <row r="87" spans="3:3">
      <c r="C87" s="434"/>
    </row>
    <row r="88" spans="3:3">
      <c r="C88" s="434"/>
    </row>
    <row r="89" spans="3:3">
      <c r="C89" s="434"/>
    </row>
    <row r="90" spans="3:3">
      <c r="C90" s="434"/>
    </row>
    <row r="91" spans="3:3">
      <c r="C91" s="434"/>
    </row>
    <row r="92" spans="3:3">
      <c r="C92" s="434"/>
    </row>
    <row r="93" spans="3:3">
      <c r="C93" s="434"/>
    </row>
    <row r="94" spans="3:3">
      <c r="C94" s="434"/>
    </row>
    <row r="95" spans="3:3">
      <c r="C95" s="434"/>
    </row>
    <row r="96" spans="3:3">
      <c r="C96" s="434"/>
    </row>
    <row r="97" spans="3:3">
      <c r="C97" s="434"/>
    </row>
    <row r="98" spans="3:3">
      <c r="C98" s="434"/>
    </row>
    <row r="99" spans="3:3">
      <c r="C99" s="434"/>
    </row>
    <row r="100" spans="3:3">
      <c r="C100" s="434"/>
    </row>
    <row r="101" spans="3:3">
      <c r="C101" s="434"/>
    </row>
    <row r="102" spans="3:3">
      <c r="C102" s="434"/>
    </row>
    <row r="103" spans="3:3">
      <c r="C103" s="434"/>
    </row>
    <row r="104" spans="3:3">
      <c r="C104" s="434"/>
    </row>
    <row r="105" spans="3:3">
      <c r="C105" s="434"/>
    </row>
    <row r="106" spans="3:3">
      <c r="C106" s="434"/>
    </row>
    <row r="107" spans="3:3">
      <c r="C107" s="434"/>
    </row>
    <row r="108" spans="3:3">
      <c r="C108" s="434"/>
    </row>
    <row r="109" spans="3:3">
      <c r="C109" s="434"/>
    </row>
    <row r="110" spans="3:3">
      <c r="C110" s="434"/>
    </row>
    <row r="111" spans="3:3">
      <c r="C111" s="434"/>
    </row>
    <row r="112" spans="3:3">
      <c r="C112" s="434"/>
    </row>
    <row r="113" spans="3:3">
      <c r="C113" s="434"/>
    </row>
    <row r="114" spans="3:3">
      <c r="C114" s="434"/>
    </row>
    <row r="115" spans="3:3">
      <c r="C115" s="434"/>
    </row>
    <row r="116" spans="3:3">
      <c r="C116" s="434"/>
    </row>
    <row r="117" spans="3:3">
      <c r="C117" s="434"/>
    </row>
    <row r="118" spans="3:3">
      <c r="C118" s="434"/>
    </row>
    <row r="119" spans="3:3">
      <c r="C119" s="434"/>
    </row>
    <row r="120" spans="3:3">
      <c r="C120" s="434"/>
    </row>
  </sheetData>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dimension ref="A1:AH93"/>
  <sheetViews>
    <sheetView workbookViewId="0">
      <selection sqref="A1:XFD1048576"/>
    </sheetView>
  </sheetViews>
  <sheetFormatPr defaultColWidth="9" defaultRowHeight="12.75"/>
  <cols>
    <col min="1" max="1" width="6.42578125" customWidth="1"/>
    <col min="2" max="2" width="1.570312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140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c r="A2" s="50"/>
      <c r="B2" s="254"/>
      <c r="C2" s="255">
        <v>32</v>
      </c>
      <c r="D2" s="132" t="s">
        <v>406</v>
      </c>
      <c r="E2" s="15"/>
      <c r="F2" s="15"/>
      <c r="G2" s="189">
        <v>16</v>
      </c>
      <c r="H2" s="132" t="s">
        <v>406</v>
      </c>
      <c r="I2" s="15"/>
      <c r="J2" s="16"/>
      <c r="K2" s="189">
        <v>8</v>
      </c>
      <c r="L2" s="132" t="s">
        <v>406</v>
      </c>
      <c r="M2" s="15"/>
      <c r="N2" s="16"/>
      <c r="O2" s="189">
        <v>4</v>
      </c>
      <c r="P2" s="132" t="s">
        <v>416</v>
      </c>
      <c r="Q2" s="16"/>
      <c r="R2" s="16"/>
      <c r="S2" s="189">
        <v>2</v>
      </c>
      <c r="T2" s="132" t="s">
        <v>414</v>
      </c>
      <c r="U2" s="16"/>
      <c r="V2" s="16"/>
      <c r="W2" s="189">
        <v>1</v>
      </c>
      <c r="X2" s="148" t="s">
        <v>415</v>
      </c>
      <c r="Y2" s="16"/>
      <c r="Z2" s="16"/>
      <c r="AA2" s="16"/>
      <c r="AB2" s="16"/>
      <c r="AC2" s="16"/>
      <c r="AD2" s="16"/>
      <c r="AE2" s="16"/>
      <c r="AF2" s="16"/>
      <c r="AG2" s="16"/>
    </row>
    <row r="3" spans="1:34" ht="29.1" customHeight="1" thickBot="1">
      <c r="A3" s="28"/>
      <c r="B3" s="31"/>
      <c r="C3" s="215"/>
      <c r="D3" s="302" t="s">
        <v>317</v>
      </c>
      <c r="E3" s="303" t="str">
        <f ca="1">IF(OR(TRIM(D4)="-",TRIM(D5)="-"),"",VLOOKUP(MIN(C4,C5),[1]Hřiště!$B$11:$E$42,4,0))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c r="A4" s="87">
        <f ca="1">VLOOKUP(C4,[1]Postupy!$A$3:$C$34,3,0)</f>
        <v>6</v>
      </c>
      <c r="B4" s="149"/>
      <c r="C4" s="79">
        <v>1</v>
      </c>
      <c r="D4" s="256" t="str">
        <f ca="1">VLOOKUP(C4,[1]Postupy!$A$3:$BG$34,59,0)</f>
        <v>6 PLUK Jablonec - Lukáš Petr</v>
      </c>
      <c r="E4" s="130" t="str">
        <f>IF(VLOOKUP(C4,[1]Postupy!$A$3:$BH$34,60,0)=0,"",VLOOKUP(C4,[1]Postupy!$A$3:$BH$34,60,0))</f>
        <v/>
      </c>
      <c r="F4" s="150"/>
      <c r="G4" s="151"/>
      <c r="H4" s="152"/>
      <c r="I4" s="151"/>
      <c r="J4" s="151"/>
      <c r="K4" s="151"/>
      <c r="L4" s="151"/>
      <c r="M4" s="151"/>
      <c r="N4" s="151"/>
      <c r="O4" s="151"/>
      <c r="P4" s="151"/>
      <c r="Q4" s="151"/>
      <c r="R4" s="151"/>
      <c r="S4" s="151"/>
      <c r="T4" s="151"/>
      <c r="U4" s="151"/>
      <c r="V4" s="151"/>
      <c r="W4" s="151"/>
      <c r="X4" s="17"/>
      <c r="Y4" s="16"/>
      <c r="Z4" s="16"/>
      <c r="AA4" s="16"/>
      <c r="AB4" s="16"/>
      <c r="AC4" s="16"/>
      <c r="AD4" s="16"/>
      <c r="AE4" s="16"/>
      <c r="AF4" s="16"/>
      <c r="AG4" s="16"/>
    </row>
    <row r="5" spans="1:34" ht="20.25" thickTop="1" thickBot="1">
      <c r="A5" s="87" t="str">
        <f ca="1">VLOOKUP(C5,[1]Postupy!$A$3:$C$34,3,0)</f>
        <v/>
      </c>
      <c r="B5" s="149"/>
      <c r="C5" s="81">
        <v>32</v>
      </c>
      <c r="D5" s="256" t="str">
        <f ca="1">VLOOKUP(C5,[1]Postupy!$A$3:$BG$34,59,0)</f>
        <v xml:space="preserve"> - </v>
      </c>
      <c r="E5" s="130" t="str">
        <f>IF(VLOOKUP(C5,[1]Postupy!$A$3:$BH$34,60,0)=0,"",VLOOKUP(C5,[1]Postupy!$A$3:$BH$34,60,0))</f>
        <v/>
      </c>
      <c r="F5" s="153"/>
      <c r="G5" s="154"/>
      <c r="H5" s="302" t="s">
        <v>317</v>
      </c>
      <c r="I5" s="303" t="str">
        <f ca="1">IF(OR(TRIM(H6)="-",TRIM(H7)="-"),"",VLOOKUP(MIN(G6,G7),[1]Hřiště!$B$11:$E$42,4,0))</f>
        <v/>
      </c>
      <c r="J5" s="151"/>
      <c r="K5" s="151"/>
      <c r="L5" s="151"/>
      <c r="M5" s="151"/>
      <c r="N5" s="151"/>
      <c r="O5" s="151"/>
      <c r="P5" s="156"/>
      <c r="Q5" s="151"/>
      <c r="R5" s="151"/>
      <c r="S5" s="151"/>
      <c r="T5" s="151"/>
      <c r="U5" s="151"/>
      <c r="V5" s="151"/>
      <c r="W5" s="151"/>
      <c r="X5" s="17"/>
      <c r="Y5" s="16"/>
      <c r="Z5" s="16"/>
      <c r="AA5" s="16"/>
      <c r="AB5" s="16"/>
      <c r="AC5" s="16"/>
      <c r="AD5" s="16"/>
      <c r="AE5" s="16"/>
      <c r="AF5" s="16"/>
      <c r="AG5" s="16"/>
    </row>
    <row r="6" spans="1:34" ht="18.75" thickBot="1">
      <c r="A6" s="77"/>
      <c r="B6" s="157"/>
      <c r="C6" s="157">
        <f>C4+C5</f>
        <v>33</v>
      </c>
      <c r="D6" s="158"/>
      <c r="E6" s="22"/>
      <c r="F6" s="159"/>
      <c r="G6" s="79">
        <v>1</v>
      </c>
      <c r="H6" s="80" t="str">
        <f ca="1">IF(OR(TRIM(D4)="-",TRIM(D5)="-"), IF(TRIM(D4)="-",D5,D4),IF(AND(E4="",E5="")," ",IF(N(E4)=N(E5)," ",IF(N(E4)&gt;N(E5),D4,D5))))</f>
        <v>6 PLUK Jablonec - Lukáš Petr</v>
      </c>
      <c r="I6" s="130" t="str">
        <f>IF(VLOOKUP(G6,[1]Postupy!$A$3:$BJ$18,62,0)=0,"",VLOOKUP(G6,[1]Postupy!$A$3:$BJ$18,62,0))</f>
        <v/>
      </c>
      <c r="J6" s="150"/>
      <c r="K6" s="151"/>
      <c r="L6" s="156"/>
      <c r="M6" s="151"/>
      <c r="N6" s="151"/>
      <c r="O6" s="151"/>
      <c r="P6" s="156"/>
      <c r="Q6" s="151"/>
      <c r="R6" s="151"/>
      <c r="S6" s="151"/>
      <c r="T6" s="151"/>
      <c r="U6" s="151"/>
      <c r="V6" s="151"/>
      <c r="W6" s="160"/>
      <c r="X6" s="16"/>
      <c r="Y6" s="16"/>
      <c r="Z6" s="16"/>
      <c r="AA6" s="16"/>
      <c r="AB6" s="16"/>
      <c r="AC6" s="16"/>
      <c r="AD6" s="16"/>
      <c r="AE6" s="16"/>
      <c r="AF6" s="16"/>
      <c r="AG6" s="16"/>
    </row>
    <row r="7" spans="1:34" ht="20.25" thickTop="1" thickBot="1">
      <c r="A7" s="76"/>
      <c r="B7" s="161"/>
      <c r="C7" s="162"/>
      <c r="D7" s="302" t="s">
        <v>317</v>
      </c>
      <c r="E7" s="303" t="str">
        <f ca="1">IF(OR(TRIM(D8)="-",TRIM(D9)="-"),"",VLOOKUP(MIN(C8,C9),[1]Hřiště!$B$11:$E$42,4,0))</f>
        <v/>
      </c>
      <c r="F7" s="159"/>
      <c r="G7" s="81">
        <v>16</v>
      </c>
      <c r="H7" s="82" t="str">
        <f ca="1">IF(OR(TRIM(D8)="-",TRIM(D9)="-"), IF(TRIM(D8)="-",D9,D8),IF(AND(E8="",E9="")," ",IF(N(E8)=N(E9)," ",IF(N(E8)&gt;N(E9),D8,D9))))</f>
        <v>26 PPA POZORKA - Michovský Jiří</v>
      </c>
      <c r="I7" s="130" t="str">
        <f>IF(VLOOKUP(G7,[1]Postupy!$A$3:$BJ$18,62,0)=0,"",VLOOKUP(G7,[1]Postupy!$A$3:$BJ$18,62,0))</f>
        <v/>
      </c>
      <c r="J7" s="153"/>
      <c r="K7" s="163"/>
      <c r="L7" s="164"/>
      <c r="M7" s="40"/>
      <c r="N7" s="151"/>
      <c r="O7" s="151"/>
      <c r="P7" s="156"/>
      <c r="Q7" s="151"/>
      <c r="R7" s="151"/>
      <c r="S7" s="151"/>
      <c r="T7" s="151"/>
      <c r="U7" s="151"/>
      <c r="V7" s="151"/>
      <c r="W7" s="160"/>
      <c r="X7" s="16"/>
      <c r="Y7" s="16"/>
      <c r="Z7" s="16"/>
      <c r="AA7" s="16"/>
      <c r="AB7" s="16"/>
      <c r="AC7" s="16"/>
      <c r="AD7" s="16"/>
      <c r="AE7" s="16"/>
      <c r="AF7" s="16"/>
      <c r="AG7" s="16"/>
    </row>
    <row r="8" spans="1:34" ht="18.75" thickBot="1">
      <c r="A8" s="87" t="str">
        <f ca="1">VLOOKUP(C8,[1]Postupy!$A$3:$C$34,3,0)</f>
        <v/>
      </c>
      <c r="B8" s="149"/>
      <c r="C8" s="79">
        <v>17</v>
      </c>
      <c r="D8" s="256" t="str">
        <f ca="1">VLOOKUP(C8,[1]Postupy!$A$3:$BG$34,59,0)</f>
        <v xml:space="preserve"> - </v>
      </c>
      <c r="E8" s="130" t="str">
        <f>IF(VLOOKUP(C8,[1]Postupy!$A$3:$BH$34,60,0)=0,"",VLOOKUP(C8,[1]Postupy!$A$3:$BH$34,60,0))</f>
        <v/>
      </c>
      <c r="F8" s="165"/>
      <c r="G8" s="166"/>
      <c r="H8" s="167"/>
      <c r="I8" s="160"/>
      <c r="J8" s="160"/>
      <c r="K8" s="163"/>
      <c r="L8" s="164"/>
      <c r="M8" s="40"/>
      <c r="N8" s="151"/>
      <c r="O8" s="151"/>
      <c r="P8" s="156"/>
      <c r="Q8" s="151"/>
      <c r="R8" s="151"/>
      <c r="S8" s="151"/>
      <c r="T8" s="151"/>
      <c r="U8" s="151"/>
      <c r="V8" s="151"/>
      <c r="W8" s="160"/>
      <c r="X8" s="16"/>
      <c r="Y8" s="16"/>
      <c r="Z8" s="16"/>
      <c r="AA8" s="16"/>
      <c r="AB8" s="16"/>
      <c r="AC8" s="16"/>
      <c r="AD8" s="16"/>
      <c r="AE8" s="16"/>
      <c r="AF8" s="16"/>
      <c r="AG8" s="16"/>
    </row>
    <row r="9" spans="1:34" ht="20.25" thickTop="1" thickBot="1">
      <c r="A9" s="87">
        <f ca="1">VLOOKUP(C9,[1]Postupy!$A$3:$C$34,3,0)</f>
        <v>26</v>
      </c>
      <c r="B9" s="149"/>
      <c r="C9" s="81">
        <v>16</v>
      </c>
      <c r="D9" s="256" t="str">
        <f ca="1">VLOOKUP(C9,[1]Postupy!$A$3:$BG$34,59,0)</f>
        <v>26 PPA POZORKA - Michovský Jiří</v>
      </c>
      <c r="E9" s="130" t="str">
        <f>IF(VLOOKUP(C9,[1]Postupy!$A$3:$BH$34,60,0)=0,"",VLOOKUP(C9,[1]Postupy!$A$3:$BH$34,60,0))</f>
        <v/>
      </c>
      <c r="F9" s="152"/>
      <c r="G9" s="151"/>
      <c r="H9" s="168"/>
      <c r="I9" s="160"/>
      <c r="J9" s="160"/>
      <c r="K9" s="154"/>
      <c r="L9" s="302" t="s">
        <v>317</v>
      </c>
      <c r="M9" s="303" t="str">
        <f ca="1">IF(OR(TRIM(L10)="-",TRIM(L11)="-"),"",VLOOKUP(MIN(K10,K11),[1]Hřiště!$B$11:$E$42,4,0))</f>
        <v/>
      </c>
      <c r="N9" s="170"/>
      <c r="O9" s="151"/>
      <c r="P9" s="156"/>
      <c r="Q9" s="151"/>
      <c r="R9" s="151"/>
      <c r="S9" s="151"/>
      <c r="T9" s="151"/>
      <c r="U9" s="151"/>
      <c r="V9" s="151"/>
      <c r="W9" s="160"/>
      <c r="X9" s="16"/>
      <c r="Y9" s="16"/>
      <c r="Z9" s="16"/>
      <c r="AA9" s="16"/>
      <c r="AB9" s="16"/>
      <c r="AC9" s="16"/>
      <c r="AD9" s="16"/>
      <c r="AE9" s="16"/>
      <c r="AF9" s="16"/>
      <c r="AG9" s="16"/>
    </row>
    <row r="10" spans="1:34" ht="18.75" thickBot="1">
      <c r="A10" s="77"/>
      <c r="B10" s="157"/>
      <c r="C10" s="157">
        <f>C8+C9</f>
        <v>33</v>
      </c>
      <c r="D10" s="158"/>
      <c r="E10" s="22"/>
      <c r="F10" s="166">
        <f>C6+C10</f>
        <v>66</v>
      </c>
      <c r="G10" s="151"/>
      <c r="H10" s="171"/>
      <c r="I10" s="151"/>
      <c r="J10" s="151"/>
      <c r="K10" s="79">
        <v>1</v>
      </c>
      <c r="L10" s="80" t="str">
        <f ca="1">IF(OR(TRIM(H6)="-",TRIM(H7)="-"), IF(TRIM(H6)="-",H7,H6),IF(AND(I6="",I7="")," ",IF(N(I6)=N(I7)," ",IF(N(I6)&gt;N(I7),H6,H7))))</f>
        <v xml:space="preserve"> </v>
      </c>
      <c r="M10" s="130" t="str">
        <f>IF(VLOOKUP(K10,[1]Postupy!$A$3:$BL$10,64,0)=0,"",VLOOKUP(K10,[1]Postupy!$A$3:$BL$10,64,0))</f>
        <v/>
      </c>
      <c r="N10" s="150"/>
      <c r="O10" s="40"/>
      <c r="P10" s="164"/>
      <c r="Q10" s="40"/>
      <c r="R10" s="151"/>
      <c r="S10" s="151"/>
      <c r="T10" s="151"/>
      <c r="U10" s="151"/>
      <c r="V10" s="151"/>
      <c r="W10" s="160"/>
      <c r="X10" s="16"/>
      <c r="Y10" s="16"/>
      <c r="Z10" s="16"/>
      <c r="AA10" s="16"/>
      <c r="AB10" s="16"/>
      <c r="AC10" s="16"/>
      <c r="AD10" s="15"/>
      <c r="AE10" s="16"/>
      <c r="AF10" s="16"/>
      <c r="AG10" s="16"/>
      <c r="AH10" s="17"/>
    </row>
    <row r="11" spans="1:34" ht="20.25" thickTop="1" thickBot="1">
      <c r="A11" s="76"/>
      <c r="B11" s="161"/>
      <c r="C11" s="162"/>
      <c r="D11" s="302" t="s">
        <v>317</v>
      </c>
      <c r="E11" s="303" t="str">
        <f ca="1">IF(OR(TRIM(D12)="-",TRIM(D13)="-"),"",VLOOKUP(MIN(C12,C13),[1]Hřiště!$B$11:$E$42,4,0))</f>
        <v/>
      </c>
      <c r="F11" s="151"/>
      <c r="G11" s="151"/>
      <c r="H11" s="171"/>
      <c r="I11" s="151"/>
      <c r="J11" s="151"/>
      <c r="K11" s="81">
        <v>8</v>
      </c>
      <c r="L11" s="82" t="str">
        <f ca="1">IF(OR(TRIM(H14)="-",TRIM(H15)="-"), IF(TRIM(H14)="-",H15,H14),IF(AND(I14="",I15="")," ",IF(N(I14)=N(I15)," ",IF(N(I14)&gt;N(I15),H14,H15))))</f>
        <v xml:space="preserve"> </v>
      </c>
      <c r="M11" s="130" t="str">
        <f>IF(VLOOKUP(K11,[1]Postupy!$A$3:$BL$10,64,0)=0,"",VLOOKUP(K11,[1]Postupy!$A$3:$BL$10,64,0))</f>
        <v/>
      </c>
      <c r="N11" s="153"/>
      <c r="O11" s="163"/>
      <c r="P11" s="164"/>
      <c r="Q11" s="40"/>
      <c r="R11" s="151"/>
      <c r="S11" s="151"/>
      <c r="T11" s="151"/>
      <c r="U11" s="151"/>
      <c r="V11" s="151"/>
      <c r="W11" s="160"/>
      <c r="X11" s="16"/>
      <c r="Y11" s="16"/>
      <c r="Z11" s="16"/>
      <c r="AA11" s="16"/>
      <c r="AB11" s="16"/>
      <c r="AC11" s="16"/>
      <c r="AD11" s="15"/>
      <c r="AE11" s="16"/>
      <c r="AF11" s="16"/>
      <c r="AG11" s="16"/>
      <c r="AH11" s="16"/>
    </row>
    <row r="12" spans="1:34" ht="19.5" thickTop="1" thickBot="1">
      <c r="A12" s="87">
        <f ca="1">VLOOKUP(C12,[1]Postupy!$A$3:$C$34,3,0)</f>
        <v>11</v>
      </c>
      <c r="B12" s="149"/>
      <c r="C12" s="79">
        <v>9</v>
      </c>
      <c r="D12" s="256" t="str">
        <f ca="1">VLOOKUP(C12,[1]Postupy!$A$3:$BG$34,59,0)</f>
        <v>11 Petank Club Praha - Froněk Jiří ml.</v>
      </c>
      <c r="E12" s="130" t="str">
        <f>IF(VLOOKUP(C12,[1]Postupy!$A$3:$BH$34,60,0)=0,"",VLOOKUP(C12,[1]Postupy!$A$3:$BH$34,60,0))</f>
        <v/>
      </c>
      <c r="F12" s="154"/>
      <c r="G12" s="151"/>
      <c r="H12" s="168"/>
      <c r="I12" s="160"/>
      <c r="J12" s="160"/>
      <c r="K12" s="172"/>
      <c r="L12" s="173"/>
      <c r="M12" s="29"/>
      <c r="N12" s="151"/>
      <c r="O12" s="163"/>
      <c r="P12" s="164"/>
      <c r="Q12" s="40"/>
      <c r="R12" s="151"/>
      <c r="S12" s="151"/>
      <c r="T12" s="151"/>
      <c r="U12" s="151"/>
      <c r="V12" s="151"/>
      <c r="W12" s="160"/>
      <c r="X12" s="16"/>
      <c r="Y12" s="16"/>
      <c r="Z12" s="16"/>
      <c r="AA12" s="16"/>
      <c r="AB12" s="16"/>
      <c r="AC12" s="16"/>
      <c r="AD12" s="15"/>
      <c r="AE12" s="16"/>
      <c r="AF12" s="16"/>
      <c r="AG12" s="16"/>
      <c r="AH12" s="16"/>
    </row>
    <row r="13" spans="1:34" ht="20.25" thickTop="1" thickBot="1">
      <c r="A13" s="87" t="str">
        <f ca="1">VLOOKUP(C13,[1]Postupy!$A$3:$C$34,3,0)</f>
        <v/>
      </c>
      <c r="B13" s="149"/>
      <c r="C13" s="81">
        <v>24</v>
      </c>
      <c r="D13" s="256" t="str">
        <f ca="1">VLOOKUP(C13,[1]Postupy!$A$3:$BG$34,59,0)</f>
        <v xml:space="preserve"> - </v>
      </c>
      <c r="E13" s="130" t="str">
        <f>IF(VLOOKUP(C13,[1]Postupy!$A$3:$BH$34,60,0)=0,"",VLOOKUP(C13,[1]Postupy!$A$3:$BH$34,60,0))</f>
        <v/>
      </c>
      <c r="F13" s="174" t="s">
        <v>405</v>
      </c>
      <c r="G13" s="154"/>
      <c r="H13" s="302" t="s">
        <v>317</v>
      </c>
      <c r="I13" s="303" t="str">
        <f ca="1">IF(OR(TRIM(H14)="-",TRIM(H15)="-"),"",VLOOKUP(MIN(G14,G15),[1]Hřiště!$B$11:$E$42,4,0))</f>
        <v/>
      </c>
      <c r="J13" s="160"/>
      <c r="K13" s="163"/>
      <c r="L13" s="171"/>
      <c r="M13" s="40"/>
      <c r="N13" s="151"/>
      <c r="O13" s="163"/>
      <c r="P13" s="164"/>
      <c r="Q13" s="40"/>
      <c r="R13" s="151"/>
      <c r="S13" s="151"/>
      <c r="T13" s="151"/>
      <c r="U13" s="151"/>
      <c r="V13" s="151"/>
      <c r="W13" s="160"/>
      <c r="X13" s="16"/>
      <c r="Y13" s="16"/>
      <c r="Z13" s="16"/>
      <c r="AA13" s="16"/>
      <c r="AB13" s="16"/>
      <c r="AC13" s="16"/>
      <c r="AD13" s="15"/>
      <c r="AE13" s="16"/>
      <c r="AF13" s="16"/>
      <c r="AG13" s="16"/>
      <c r="AH13" s="16"/>
    </row>
    <row r="14" spans="1:34" ht="18.75" thickBot="1">
      <c r="A14" s="77"/>
      <c r="B14" s="157"/>
      <c r="C14" s="157">
        <f>C12+C13</f>
        <v>33</v>
      </c>
      <c r="D14" s="158"/>
      <c r="E14" s="22"/>
      <c r="F14" s="159"/>
      <c r="G14" s="79">
        <v>9</v>
      </c>
      <c r="H14" s="80" t="str">
        <f ca="1">IF(OR(TRIM(D12)="-",TRIM(D13)="-"), IF(TRIM(D12)="-",D13,D12),IF(AND(E12="",E13="")," ",IF(N(E12)=N(E13)," ",IF(N(E12)&gt;N(E13),D12,D13))))</f>
        <v>11 Petank Club Praha - Froněk Jiří ml.</v>
      </c>
      <c r="I14" s="130" t="str">
        <f>IF(VLOOKUP(G14,[1]Postupy!$A$3:$BJ$18,62,0)=0,"",VLOOKUP(G14,[1]Postupy!$A$3:$BJ$18,62,0))</f>
        <v/>
      </c>
      <c r="J14" s="165"/>
      <c r="K14" s="163"/>
      <c r="L14" s="171"/>
      <c r="M14" s="40"/>
      <c r="N14" s="151"/>
      <c r="O14" s="163"/>
      <c r="P14" s="164"/>
      <c r="Q14" s="40"/>
      <c r="R14" s="151"/>
      <c r="S14" s="151"/>
      <c r="T14" s="151"/>
      <c r="U14" s="151"/>
      <c r="V14" s="151"/>
      <c r="W14" s="160"/>
      <c r="X14" s="16"/>
      <c r="Y14" s="16"/>
      <c r="Z14" s="16"/>
      <c r="AA14" s="16"/>
      <c r="AB14" s="16"/>
      <c r="AC14" s="16"/>
      <c r="AD14" s="15"/>
      <c r="AE14" s="16"/>
      <c r="AF14" s="16"/>
      <c r="AG14" s="16"/>
      <c r="AH14" s="16"/>
    </row>
    <row r="15" spans="1:34" ht="20.25" thickTop="1" thickBot="1">
      <c r="A15" s="76"/>
      <c r="B15" s="161"/>
      <c r="C15" s="162"/>
      <c r="D15" s="302" t="s">
        <v>317</v>
      </c>
      <c r="E15" s="303" t="str">
        <f ca="1">IF(OR(TRIM(D16)="-",TRIM(D17)="-"),"",VLOOKUP(MIN(C16,C17),[1]Hřiště!$B$11:$E$42,4,0))</f>
        <v/>
      </c>
      <c r="F15" s="170"/>
      <c r="G15" s="81">
        <v>8</v>
      </c>
      <c r="H15" s="82" t="str">
        <f ca="1">IF(OR(TRIM(D16)="-",TRIM(D17)="-"), IF(TRIM(D16)="-",D17,D16),IF(AND(E16="",E17="")," ",IF(N(E16)=N(E17)," ",IF(N(E16)&gt;N(E17),D16,D17))))</f>
        <v>30 1. KPK Vrchlabí - Brázda Vladimír</v>
      </c>
      <c r="I15" s="130" t="str">
        <f>IF(VLOOKUP(G15,[1]Postupy!$A$3:$BJ$18,62,0)=0,"",VLOOKUP(G15,[1]Postupy!$A$3:$BJ$18,62,0))</f>
        <v/>
      </c>
      <c r="J15" s="152"/>
      <c r="K15" s="151"/>
      <c r="L15" s="171"/>
      <c r="M15" s="151"/>
      <c r="N15" s="151"/>
      <c r="O15" s="163"/>
      <c r="P15" s="164"/>
      <c r="Q15" s="40"/>
      <c r="R15" s="151"/>
      <c r="S15" s="151"/>
      <c r="T15" s="151"/>
      <c r="U15" s="151"/>
      <c r="V15" s="151"/>
      <c r="W15" s="160"/>
      <c r="X15" s="16"/>
      <c r="Y15" s="16"/>
      <c r="Z15" s="16"/>
      <c r="AA15" s="16"/>
      <c r="AB15" s="16"/>
      <c r="AC15" s="16"/>
      <c r="AD15" s="16"/>
      <c r="AE15" s="16"/>
      <c r="AF15" s="16"/>
      <c r="AG15" s="16"/>
    </row>
    <row r="16" spans="1:34" ht="19.5" thickTop="1" thickBot="1">
      <c r="A16" s="87" t="str">
        <f ca="1">VLOOKUP(C16,[1]Postupy!$A$3:$C$34,3,0)</f>
        <v/>
      </c>
      <c r="B16" s="149"/>
      <c r="C16" s="79">
        <v>25</v>
      </c>
      <c r="D16" s="256" t="str">
        <f ca="1">VLOOKUP(C16,[1]Postupy!$A$3:$BG$34,59,0)</f>
        <v xml:space="preserve"> - </v>
      </c>
      <c r="E16" s="130" t="str">
        <f>IF(VLOOKUP(C16,[1]Postupy!$A$3:$BH$34,60,0)=0,"",VLOOKUP(C16,[1]Postupy!$A$3:$BH$34,60,0))</f>
        <v/>
      </c>
      <c r="F16" s="175"/>
      <c r="G16" s="172"/>
      <c r="H16" s="173"/>
      <c r="I16" s="29"/>
      <c r="J16" s="151"/>
      <c r="K16" s="151"/>
      <c r="L16" s="168"/>
      <c r="M16" s="151"/>
      <c r="N16" s="151"/>
      <c r="O16" s="163"/>
      <c r="P16" s="164"/>
      <c r="Q16" s="40"/>
      <c r="R16" s="151"/>
      <c r="S16" s="151"/>
      <c r="T16" s="151"/>
      <c r="U16" s="151"/>
      <c r="V16" s="151"/>
      <c r="W16" s="160"/>
      <c r="X16" s="16"/>
      <c r="Y16" s="16"/>
      <c r="Z16" s="16"/>
      <c r="AA16" s="16"/>
      <c r="AB16" s="16"/>
      <c r="AC16" s="16"/>
      <c r="AD16" s="16"/>
      <c r="AE16" s="16"/>
      <c r="AF16" s="16"/>
      <c r="AG16" s="16"/>
    </row>
    <row r="17" spans="1:33" ht="20.25" thickTop="1" thickBot="1">
      <c r="A17" s="87">
        <f ca="1">VLOOKUP(C17,[1]Postupy!$A$3:$C$34,3,0)</f>
        <v>30</v>
      </c>
      <c r="B17" s="149"/>
      <c r="C17" s="81">
        <v>8</v>
      </c>
      <c r="D17" s="256" t="str">
        <f ca="1">VLOOKUP(C17,[1]Postupy!$A$3:$BG$34,59,0)</f>
        <v>30 1. KPK Vrchlabí - Brázda Vladimír</v>
      </c>
      <c r="E17" s="130" t="str">
        <f>IF(VLOOKUP(C17,[1]Postupy!$A$3:$BH$34,60,0)=0,"",VLOOKUP(C17,[1]Postupy!$A$3:$BH$34,60,0))</f>
        <v/>
      </c>
      <c r="F17" s="176"/>
      <c r="G17" s="151"/>
      <c r="H17" s="168"/>
      <c r="I17" s="151"/>
      <c r="J17" s="151"/>
      <c r="K17" s="151"/>
      <c r="L17" s="177"/>
      <c r="M17" s="160"/>
      <c r="N17" s="160"/>
      <c r="O17" s="154"/>
      <c r="P17" s="302" t="s">
        <v>317</v>
      </c>
      <c r="Q17" s="303" t="str">
        <f ca="1">IF(OR(TRIM(P18)="-",TRIM(P19)="-"),"",VLOOKUP(MIN(O18,O19),[1]Hřiště!$B$11:$E$42,4,0))</f>
        <v/>
      </c>
      <c r="S17" s="170"/>
      <c r="T17" s="170"/>
      <c r="U17" s="170"/>
      <c r="V17" s="151"/>
      <c r="W17" s="160"/>
      <c r="X17" s="16"/>
      <c r="Y17" s="16"/>
      <c r="Z17" s="16"/>
      <c r="AA17" s="16"/>
      <c r="AB17" s="16"/>
      <c r="AC17" s="16"/>
      <c r="AD17" s="16"/>
      <c r="AE17" s="16"/>
      <c r="AF17" s="16"/>
      <c r="AG17" s="16"/>
    </row>
    <row r="18" spans="1:33" ht="18.75" thickBot="1">
      <c r="A18" s="77"/>
      <c r="B18" s="157"/>
      <c r="C18" s="157">
        <f>C16+C17</f>
        <v>33</v>
      </c>
      <c r="D18" s="158"/>
      <c r="E18" s="22"/>
      <c r="F18" s="166">
        <f>C14+C18</f>
        <v>66</v>
      </c>
      <c r="G18" s="151"/>
      <c r="H18" s="171"/>
      <c r="I18" s="151"/>
      <c r="J18" s="151"/>
      <c r="K18" s="151"/>
      <c r="L18" s="178"/>
      <c r="M18" s="160"/>
      <c r="N18" s="160"/>
      <c r="O18" s="79">
        <v>1</v>
      </c>
      <c r="P18" s="80" t="str">
        <f ca="1">IF(OR(TRIM(L10)="-",TRIM(L11)="-"), IF(TRIM(L10)="-",L11,L10),IF(AND(M10="",M11="")," ",IF(N(M10)=N(M11)," ",IF(N(M10)&gt;N(M11),L10,L11))))</f>
        <v xml:space="preserve"> </v>
      </c>
      <c r="Q18" s="130" t="str">
        <f>IF(VLOOKUP(O18,[1]Postupy!$A$3:$BN$6,66,0)=0,"",VLOOKUP(O18,[1]Postupy!$A$3:$BN$6,66,0))</f>
        <v/>
      </c>
      <c r="R18" s="160"/>
      <c r="S18" s="151"/>
      <c r="T18" s="151"/>
      <c r="U18" s="151"/>
      <c r="V18" s="151"/>
      <c r="W18" s="160"/>
      <c r="X18" s="16"/>
      <c r="Y18" s="16"/>
      <c r="Z18" s="16"/>
      <c r="AA18" s="16"/>
      <c r="AB18" s="16"/>
      <c r="AC18" s="16"/>
      <c r="AD18" s="16"/>
      <c r="AE18" s="16"/>
      <c r="AF18" s="16"/>
      <c r="AG18" s="16"/>
    </row>
    <row r="19" spans="1:33" ht="20.25" thickTop="1" thickBot="1">
      <c r="A19" s="76"/>
      <c r="B19" s="161"/>
      <c r="C19" s="162"/>
      <c r="D19" s="302" t="s">
        <v>317</v>
      </c>
      <c r="E19" s="303" t="str">
        <f ca="1">IF(OR(TRIM(D20)="-",TRIM(D21)="-"),"",VLOOKUP(MIN(C20,C21),[1]Hřiště!$B$11:$E$42,4,0))</f>
        <v/>
      </c>
      <c r="F19" s="151"/>
      <c r="G19" s="151"/>
      <c r="H19" s="171"/>
      <c r="I19" s="151"/>
      <c r="J19" s="151"/>
      <c r="K19" s="151"/>
      <c r="L19" s="178"/>
      <c r="M19" s="160"/>
      <c r="N19" s="159"/>
      <c r="O19" s="81">
        <v>4</v>
      </c>
      <c r="P19" s="82" t="str">
        <f ca="1">IF(OR(TRIM(L26)="-",TRIM(L27)="-"),IF(TRIM(L26)="-",L27,L26),IF(AND(M26="",M27="")," ",IF(N(M26)=N(M27)," ",IF(N(M26)&gt;N(M27),L26,L27))))</f>
        <v xml:space="preserve"> </v>
      </c>
      <c r="Q19" s="130" t="str">
        <f>IF(VLOOKUP(O19,[1]Postupy!$A$3:$BN$6,66,0)=0,"",VLOOKUP(O19,[1]Postupy!$A$3:$BN$6,66,0))</f>
        <v/>
      </c>
      <c r="R19" s="153"/>
      <c r="S19" s="179"/>
      <c r="T19" s="151"/>
      <c r="U19" s="151"/>
      <c r="V19" s="151"/>
      <c r="W19" s="160"/>
      <c r="X19" s="16"/>
      <c r="Y19" s="16"/>
      <c r="Z19" s="16"/>
      <c r="AA19" s="16"/>
      <c r="AB19" s="16"/>
      <c r="AC19" s="16"/>
      <c r="AD19" s="16"/>
      <c r="AE19" s="16"/>
      <c r="AF19" s="16"/>
      <c r="AG19" s="16"/>
    </row>
    <row r="20" spans="1:33" ht="19.5" thickTop="1" thickBot="1">
      <c r="A20" s="87">
        <f ca="1">VLOOKUP(C20,[1]Postupy!$A$3:$C$34,3,0)</f>
        <v>5</v>
      </c>
      <c r="B20" s="149"/>
      <c r="C20" s="79">
        <v>5</v>
      </c>
      <c r="D20" s="256" t="str">
        <f ca="1">VLOOKUP(C20,[1]Postupy!$A$3:$BG$34,59,0)</f>
        <v>5 PC Kolová - Kauca Jindřich</v>
      </c>
      <c r="E20" s="130" t="str">
        <f>IF(VLOOKUP(C20,[1]Postupy!$A$3:$BH$34,60,0)=0,"",VLOOKUP(C20,[1]Postupy!$A$3:$BH$34,60,0))</f>
        <v/>
      </c>
      <c r="F20" s="154"/>
      <c r="G20" s="151"/>
      <c r="H20" s="168"/>
      <c r="I20" s="151"/>
      <c r="J20" s="151"/>
      <c r="K20" s="151"/>
      <c r="L20" s="178"/>
      <c r="M20" s="160"/>
      <c r="N20" s="159"/>
      <c r="O20" s="172"/>
      <c r="P20" s="173"/>
      <c r="Q20" s="40"/>
      <c r="R20" s="160"/>
      <c r="S20" s="179"/>
      <c r="T20" s="155"/>
      <c r="U20" s="160"/>
      <c r="V20" s="151"/>
      <c r="W20" s="160"/>
      <c r="X20" s="16"/>
      <c r="Y20" s="16"/>
      <c r="Z20" s="16"/>
      <c r="AA20" s="16"/>
      <c r="AB20" s="16"/>
      <c r="AC20" s="15"/>
      <c r="AD20" s="16"/>
      <c r="AE20" s="16"/>
      <c r="AF20" s="16"/>
      <c r="AG20" s="16"/>
    </row>
    <row r="21" spans="1:33" ht="20.25" thickTop="1" thickBot="1">
      <c r="A21" s="87" t="str">
        <f ca="1">VLOOKUP(C21,[1]Postupy!$A$3:$C$34,3,0)</f>
        <v/>
      </c>
      <c r="B21" s="149"/>
      <c r="C21" s="81">
        <v>28</v>
      </c>
      <c r="D21" s="256" t="str">
        <f ca="1">VLOOKUP(C21,[1]Postupy!$A$3:$BG$34,59,0)</f>
        <v xml:space="preserve"> - </v>
      </c>
      <c r="E21" s="130" t="str">
        <f>IF(VLOOKUP(C21,[1]Postupy!$A$3:$BH$34,60,0)=0,"",VLOOKUP(C21,[1]Postupy!$A$3:$BH$34,60,0))</f>
        <v/>
      </c>
      <c r="F21" s="180"/>
      <c r="G21" s="154"/>
      <c r="H21" s="302" t="s">
        <v>317</v>
      </c>
      <c r="I21" s="303" t="str">
        <f ca="1">IF(OR(TRIM(H22)="-",TRIM(H23)="-"),"",VLOOKUP(MIN(G22,G23),[1]Hřiště!$B$11:$E$42,4,0))</f>
        <v/>
      </c>
      <c r="J21" s="151"/>
      <c r="K21" s="151"/>
      <c r="L21" s="178"/>
      <c r="M21" s="160"/>
      <c r="N21" s="159"/>
      <c r="O21" s="40"/>
      <c r="P21" s="171"/>
      <c r="Q21" s="160"/>
      <c r="R21" s="160"/>
      <c r="S21" s="179"/>
      <c r="T21" s="155"/>
      <c r="U21" s="160"/>
      <c r="V21" s="151"/>
      <c r="W21" s="160"/>
      <c r="X21" s="16"/>
      <c r="Y21" s="16"/>
      <c r="Z21" s="16"/>
      <c r="AA21" s="16"/>
      <c r="AB21" s="16"/>
      <c r="AC21" s="15"/>
      <c r="AD21" s="16"/>
      <c r="AE21" s="16"/>
      <c r="AF21" s="16"/>
      <c r="AG21" s="16"/>
    </row>
    <row r="22" spans="1:33" ht="19.5" thickTop="1" thickBot="1">
      <c r="A22" s="77"/>
      <c r="B22" s="157"/>
      <c r="C22" s="157">
        <f>C20+C21</f>
        <v>33</v>
      </c>
      <c r="D22" s="158"/>
      <c r="E22" s="22"/>
      <c r="F22" s="159"/>
      <c r="G22" s="79">
        <v>5</v>
      </c>
      <c r="H22" s="80" t="str">
        <f ca="1">IF(OR(TRIM(D20)="-",TRIM(D21)="-"), IF(TRIM(D20)="-",D21,D20),IF(AND(E20="",E21="")," ",IF(N(E20)=N(E21)," ",IF(N(E20)&gt;N(E21),D20,D21))))</f>
        <v>5 PC Kolová - Kauca Jindřich</v>
      </c>
      <c r="I22" s="130" t="str">
        <f>IF(VLOOKUP(G22,[1]Postupy!$A$3:$BJ$18,62,0)=0,"",VLOOKUP(G22,[1]Postupy!$A$3:$BJ$18,62,0))</f>
        <v/>
      </c>
      <c r="J22" s="150"/>
      <c r="K22" s="151"/>
      <c r="L22" s="178"/>
      <c r="M22" s="160"/>
      <c r="N22" s="159"/>
      <c r="O22" s="40"/>
      <c r="P22" s="171"/>
      <c r="Q22" s="160"/>
      <c r="R22" s="160"/>
      <c r="S22" s="179"/>
      <c r="T22" s="155"/>
      <c r="U22" s="160"/>
      <c r="V22" s="151"/>
      <c r="W22" s="160"/>
      <c r="X22" s="16"/>
      <c r="Y22" s="16"/>
      <c r="Z22" s="16"/>
      <c r="AA22" s="16"/>
      <c r="AB22" s="16"/>
      <c r="AC22" s="15"/>
      <c r="AD22" s="16"/>
      <c r="AE22" s="16"/>
      <c r="AF22" s="16"/>
      <c r="AG22" s="16"/>
    </row>
    <row r="23" spans="1:33" ht="20.25" thickTop="1" thickBot="1">
      <c r="A23" s="76"/>
      <c r="B23" s="161"/>
      <c r="C23" s="162"/>
      <c r="D23" s="302" t="s">
        <v>317</v>
      </c>
      <c r="E23" s="303" t="str">
        <f ca="1">IF(OR(TRIM(D24)="-",TRIM(D25)="-"),"",VLOOKUP(MIN(C24,C25),[1]Hřiště!$B$11:$E$42,4,0))</f>
        <v/>
      </c>
      <c r="F23" s="159"/>
      <c r="G23" s="81">
        <v>12</v>
      </c>
      <c r="H23" s="82" t="str">
        <f ca="1">IF(OR(TRIM(D24)="-",TRIM(D25)="-"), IF(TRIM(D24)="-",D25,D24),IF(AND(E24="",E25="")," ",IF(N(E24)=N(E25)," ",IF(N(E24)&gt;N(E25),D24,D25))))</f>
        <v>8 SK Sahara Vědomice - Demčíková Jiřina</v>
      </c>
      <c r="I23" s="130" t="str">
        <f>IF(VLOOKUP(G23,[1]Postupy!$A$3:$BJ$18,62,0)=0,"",VLOOKUP(G23,[1]Postupy!$A$3:$BJ$18,62,0))</f>
        <v/>
      </c>
      <c r="J23" s="153"/>
      <c r="K23" s="163"/>
      <c r="L23" s="181"/>
      <c r="M23" s="160"/>
      <c r="N23" s="159"/>
      <c r="O23" s="40"/>
      <c r="P23" s="168"/>
      <c r="Q23" s="160"/>
      <c r="R23" s="160"/>
      <c r="S23" s="179"/>
      <c r="T23" s="155"/>
      <c r="U23" s="160"/>
      <c r="V23" s="151"/>
      <c r="W23" s="160"/>
      <c r="X23" s="16"/>
      <c r="Y23" s="16"/>
      <c r="Z23" s="16"/>
      <c r="AA23" s="16"/>
      <c r="AB23" s="16"/>
      <c r="AC23" s="16"/>
      <c r="AD23" s="16"/>
      <c r="AE23" s="16"/>
      <c r="AF23" s="16"/>
      <c r="AG23" s="16"/>
    </row>
    <row r="24" spans="1:33" ht="19.5" thickTop="1" thickBot="1">
      <c r="A24" s="87" t="str">
        <f ca="1">VLOOKUP(C24,[1]Postupy!$A$3:$C$34,3,0)</f>
        <v/>
      </c>
      <c r="B24" s="149"/>
      <c r="C24" s="79">
        <v>21</v>
      </c>
      <c r="D24" s="256" t="str">
        <f ca="1">VLOOKUP(C24,[1]Postupy!$A$3:$BG$34,59,0)</f>
        <v xml:space="preserve"> - </v>
      </c>
      <c r="E24" s="130" t="str">
        <f>IF(VLOOKUP(C24,[1]Postupy!$A$3:$BH$34,60,0)=0,"",VLOOKUP(C24,[1]Postupy!$A$3:$BH$34,60,0))</f>
        <v/>
      </c>
      <c r="F24" s="165"/>
      <c r="G24" s="166"/>
      <c r="H24" s="173"/>
      <c r="I24" s="216"/>
      <c r="J24" s="160"/>
      <c r="K24" s="163"/>
      <c r="L24" s="182"/>
      <c r="M24" s="160"/>
      <c r="N24" s="159"/>
      <c r="O24" s="40"/>
      <c r="P24" s="177"/>
      <c r="Q24" s="160"/>
      <c r="R24" s="160"/>
      <c r="S24" s="179"/>
      <c r="T24" s="155"/>
      <c r="U24" s="160"/>
      <c r="V24" s="151"/>
      <c r="W24" s="160"/>
      <c r="X24" s="16"/>
      <c r="Y24" s="16"/>
      <c r="Z24" s="16"/>
      <c r="AA24" s="16"/>
      <c r="AB24" s="16"/>
      <c r="AC24" s="16"/>
      <c r="AD24" s="16"/>
      <c r="AE24" s="16"/>
      <c r="AF24" s="16"/>
      <c r="AG24" s="16"/>
    </row>
    <row r="25" spans="1:33" ht="20.25" thickTop="1" thickBot="1">
      <c r="A25" s="87">
        <f ca="1">VLOOKUP(C25,[1]Postupy!$A$3:$C$34,3,0)</f>
        <v>8</v>
      </c>
      <c r="B25" s="149"/>
      <c r="C25" s="81">
        <v>12</v>
      </c>
      <c r="D25" s="256" t="str">
        <f ca="1">VLOOKUP(C25,[1]Postupy!$A$3:$BG$34,59,0)</f>
        <v>8 SK Sahara Vědomice - Demčíková Jiřina</v>
      </c>
      <c r="E25" s="130" t="str">
        <f>IF(VLOOKUP(C25,[1]Postupy!$A$3:$BH$34,60,0)=0,"",VLOOKUP(C25,[1]Postupy!$A$3:$BH$34,60,0))</f>
        <v/>
      </c>
      <c r="F25" s="152"/>
      <c r="G25" s="151"/>
      <c r="H25" s="168"/>
      <c r="I25" s="160"/>
      <c r="J25" s="160"/>
      <c r="K25" s="154"/>
      <c r="L25" s="302" t="s">
        <v>317</v>
      </c>
      <c r="M25" s="303" t="str">
        <f ca="1">IF(OR(TRIM(L26)="-",TRIM(L27)="-"),"",VLOOKUP(MIN(K26,K27),[1]Hřiště!$B$11:$E$42,4,0))</f>
        <v/>
      </c>
      <c r="N25" s="183"/>
      <c r="O25" s="40"/>
      <c r="P25" s="181"/>
      <c r="Q25" s="160"/>
      <c r="R25" s="160"/>
      <c r="S25" s="179"/>
      <c r="T25" s="155"/>
      <c r="U25" s="160"/>
      <c r="V25" s="151"/>
      <c r="W25" s="160"/>
      <c r="X25" s="16"/>
      <c r="Y25" s="16"/>
      <c r="Z25" s="16"/>
      <c r="AA25" s="16"/>
      <c r="AB25" s="16"/>
      <c r="AC25" s="16"/>
      <c r="AD25" s="16"/>
      <c r="AE25" s="16"/>
      <c r="AF25" s="16"/>
      <c r="AG25" s="16"/>
    </row>
    <row r="26" spans="1:33" ht="19.5" thickTop="1" thickBot="1">
      <c r="A26" s="77"/>
      <c r="B26" s="157"/>
      <c r="C26" s="157">
        <f>C24+C25</f>
        <v>33</v>
      </c>
      <c r="D26" s="158"/>
      <c r="E26" s="22"/>
      <c r="F26" s="166">
        <f>C22+C26</f>
        <v>66</v>
      </c>
      <c r="G26" s="151"/>
      <c r="H26" s="171"/>
      <c r="I26" s="151"/>
      <c r="J26" s="151"/>
      <c r="K26" s="79">
        <v>5</v>
      </c>
      <c r="L26" s="80" t="str">
        <f ca="1">IF(OR(TRIM(H22)="-",TRIM(H23)="-"), IF(TRIM(H22)="-",H23,H22),IF(AND(I22="",I23="")," ",IF(N(I22)=N(I23)," ",IF(N(I22)&gt;N(I23),H22,H23))))</f>
        <v xml:space="preserve"> </v>
      </c>
      <c r="M26" s="130" t="str">
        <f>IF(VLOOKUP(K26,[1]Postupy!$A$3:$BL$10,64,0)=0,"",VLOOKUP(K26,[1]Postupy!$A$3:$BL$10,64,0))</f>
        <v/>
      </c>
      <c r="N26" s="165"/>
      <c r="O26" s="151"/>
      <c r="P26" s="178"/>
      <c r="Q26" s="160"/>
      <c r="R26" s="160"/>
      <c r="S26" s="179"/>
      <c r="T26" s="155"/>
      <c r="U26" s="151"/>
      <c r="V26" s="151"/>
      <c r="W26" s="151"/>
      <c r="X26" s="16"/>
      <c r="Y26" s="17"/>
      <c r="Z26" s="16"/>
      <c r="AA26" s="16"/>
      <c r="AB26" s="16"/>
      <c r="AC26" s="17"/>
      <c r="AD26" s="16"/>
      <c r="AE26" s="16"/>
      <c r="AF26" s="16"/>
      <c r="AG26" s="16"/>
    </row>
    <row r="27" spans="1:33" ht="20.25" thickTop="1" thickBot="1">
      <c r="A27" s="76"/>
      <c r="B27" s="161"/>
      <c r="C27" s="162"/>
      <c r="D27" s="302" t="s">
        <v>317</v>
      </c>
      <c r="E27" s="303" t="str">
        <f ca="1">IF(OR(TRIM(D28)="-",TRIM(D29)="-"),"",VLOOKUP(MIN(C28,C29),[1]Hřiště!$B$11:$E$42,4,0))</f>
        <v/>
      </c>
      <c r="F27" s="151"/>
      <c r="G27" s="151"/>
      <c r="H27" s="171"/>
      <c r="I27" s="151"/>
      <c r="J27" s="151"/>
      <c r="K27" s="81">
        <v>4</v>
      </c>
      <c r="L27" s="82" t="str">
        <f ca="1">IF(OR(TRIM(H30)="-",TRIM(H31)="-"), IF(TRIM(H30)="-",H31,H30),IF(AND(I30="",I31="")," ",IF(N(I30)=N(I31)," ",IF(N(I30)&gt;N(I31),H30,H31))))</f>
        <v xml:space="preserve"> </v>
      </c>
      <c r="M27" s="130" t="str">
        <f>IF(VLOOKUP(K27,[1]Postupy!$A$3:$BL$10,64,0)=0,"",VLOOKUP(K27,[1]Postupy!$A$3:$BL$10,64,0))</f>
        <v/>
      </c>
      <c r="N27" s="152"/>
      <c r="O27" s="151"/>
      <c r="P27" s="178"/>
      <c r="Q27" s="160"/>
      <c r="R27" s="160"/>
      <c r="S27" s="179"/>
      <c r="T27" s="155"/>
      <c r="U27" s="151"/>
      <c r="V27" s="151"/>
      <c r="W27" s="151"/>
      <c r="X27" s="16"/>
      <c r="Y27" s="17"/>
      <c r="Z27" s="16"/>
      <c r="AA27" s="16"/>
      <c r="AB27" s="16"/>
      <c r="AC27" s="17"/>
      <c r="AD27" s="16"/>
      <c r="AE27" s="16"/>
      <c r="AF27" s="16"/>
      <c r="AG27" s="16"/>
    </row>
    <row r="28" spans="1:33" ht="19.5" thickTop="1" thickBot="1">
      <c r="A28" s="87">
        <f ca="1">VLOOKUP(C28,[1]Postupy!$A$3:$C$34,3,0)</f>
        <v>3</v>
      </c>
      <c r="B28" s="149"/>
      <c r="C28" s="79">
        <v>13</v>
      </c>
      <c r="D28" s="256" t="str">
        <f ca="1">VLOOKUP(C28,[1]Postupy!$A$3:$BG$34,59,0)</f>
        <v>3 Carreau Brno - Michálek Ivo</v>
      </c>
      <c r="E28" s="130" t="str">
        <f>IF(VLOOKUP(C28,[1]Postupy!$A$3:$BH$34,60,0)=0,"",VLOOKUP(C28,[1]Postupy!$A$3:$BH$34,60,0))</f>
        <v/>
      </c>
      <c r="F28" s="154"/>
      <c r="G28" s="151"/>
      <c r="H28" s="168"/>
      <c r="I28" s="151"/>
      <c r="J28" s="160"/>
      <c r="K28" s="172"/>
      <c r="L28" s="173"/>
      <c r="M28" s="29"/>
      <c r="N28" s="151"/>
      <c r="O28" s="151"/>
      <c r="P28" s="178"/>
      <c r="Q28" s="160"/>
      <c r="R28" s="160"/>
      <c r="S28" s="179"/>
      <c r="T28" s="169"/>
      <c r="U28" s="160"/>
      <c r="V28" s="151"/>
      <c r="W28" s="160"/>
      <c r="X28" s="16"/>
      <c r="Y28" s="16"/>
      <c r="Z28" s="16"/>
      <c r="AA28" s="16"/>
      <c r="AB28" s="16"/>
      <c r="AC28" s="16"/>
      <c r="AD28" s="16"/>
      <c r="AE28" s="16"/>
      <c r="AF28" s="16"/>
      <c r="AG28" s="16"/>
    </row>
    <row r="29" spans="1:33" ht="20.25" thickTop="1" thickBot="1">
      <c r="A29" s="87" t="str">
        <f ca="1">VLOOKUP(C29,[1]Postupy!$A$3:$C$34,3,0)</f>
        <v/>
      </c>
      <c r="B29" s="149"/>
      <c r="C29" s="81">
        <v>20</v>
      </c>
      <c r="D29" s="256" t="str">
        <f ca="1">VLOOKUP(C29,[1]Postupy!$A$3:$BG$34,59,0)</f>
        <v xml:space="preserve"> - </v>
      </c>
      <c r="E29" s="130" t="str">
        <f>IF(VLOOKUP(C29,[1]Postupy!$A$3:$BH$34,60,0)=0,"",VLOOKUP(C29,[1]Postupy!$A$3:$BH$34,60,0))</f>
        <v/>
      </c>
      <c r="F29" s="174" t="s">
        <v>405</v>
      </c>
      <c r="G29" s="154"/>
      <c r="H29" s="302" t="s">
        <v>317</v>
      </c>
      <c r="I29" s="303" t="str">
        <f ca="1">IF(OR(TRIM(H30)="-",TRIM(H31)="-"),"",VLOOKUP(MIN(G30,G31),[1]Hřiště!$B$11:$E$42,4,0))</f>
        <v/>
      </c>
      <c r="J29" s="160"/>
      <c r="K29" s="163"/>
      <c r="L29" s="171"/>
      <c r="M29" s="40"/>
      <c r="N29" s="151"/>
      <c r="O29" s="151"/>
      <c r="P29" s="178"/>
      <c r="Q29" s="160"/>
      <c r="R29" s="160"/>
      <c r="S29" s="179"/>
      <c r="T29" s="169"/>
      <c r="U29" s="160"/>
      <c r="V29" s="151"/>
      <c r="W29" s="160"/>
      <c r="X29" s="33"/>
      <c r="Y29" s="16"/>
      <c r="Z29" s="16"/>
      <c r="AA29" s="16"/>
      <c r="AB29" s="16"/>
      <c r="AC29" s="16"/>
      <c r="AD29" s="16"/>
      <c r="AE29" s="16"/>
      <c r="AF29" s="16"/>
      <c r="AG29" s="16"/>
    </row>
    <row r="30" spans="1:33" ht="19.5" thickTop="1" thickBot="1">
      <c r="A30" s="77"/>
      <c r="B30" s="157"/>
      <c r="C30" s="157">
        <f>C28+C29</f>
        <v>33</v>
      </c>
      <c r="D30" s="158"/>
      <c r="E30" s="22"/>
      <c r="F30" s="22"/>
      <c r="G30" s="79">
        <v>13</v>
      </c>
      <c r="H30" s="80" t="str">
        <f ca="1">IF(OR(TRIM(D28)="-",TRIM(D29)="-"), IF(TRIM(D28)="-",D29,D28),IF(AND(E28="",E29="")," ",IF(N(E28)=N(E29)," ",IF(N(E28)&gt;N(E29),D28,D29))))</f>
        <v>3 Carreau Brno - Michálek Ivo</v>
      </c>
      <c r="I30" s="130" t="str">
        <f>IF(VLOOKUP(G30,[1]Postupy!$A$3:$BJ$18,62,0)=0,"",VLOOKUP(G30,[1]Postupy!$A$3:$BJ$18,62,0))</f>
        <v/>
      </c>
      <c r="J30" s="165"/>
      <c r="K30" s="163"/>
      <c r="L30" s="171"/>
      <c r="M30" s="40"/>
      <c r="N30" s="151"/>
      <c r="O30" s="151"/>
      <c r="P30" s="178"/>
      <c r="Q30" s="160"/>
      <c r="R30" s="160"/>
      <c r="S30" s="179"/>
      <c r="T30" s="169"/>
      <c r="U30" s="160"/>
      <c r="V30" s="151"/>
      <c r="W30" s="160"/>
      <c r="X30" s="33"/>
      <c r="Y30" s="16"/>
      <c r="Z30" s="16"/>
      <c r="AA30" s="16"/>
      <c r="AB30" s="16"/>
      <c r="AC30" s="16"/>
      <c r="AD30" s="16"/>
      <c r="AE30" s="16"/>
      <c r="AF30" s="16"/>
      <c r="AG30" s="16"/>
    </row>
    <row r="31" spans="1:33" ht="20.25" thickTop="1" thickBot="1">
      <c r="A31" s="76"/>
      <c r="B31" s="161"/>
      <c r="C31" s="162"/>
      <c r="D31" s="302" t="s">
        <v>317</v>
      </c>
      <c r="E31" s="303" t="str">
        <f ca="1">IF(OR(TRIM(D32)="-",TRIM(D33)="-"),"",VLOOKUP(MIN(C32,C33),[1]Hřiště!$B$11:$E$42,4,0))</f>
        <v/>
      </c>
      <c r="F31" s="170"/>
      <c r="G31" s="81">
        <v>4</v>
      </c>
      <c r="H31" s="82" t="str">
        <f ca="1">IF(OR(TRIM(D32)="-",TRIM(D33)="-"), IF(TRIM(D32)="-",D33,D32),IF(AND(E32="",E33="")," ",IF(N(E32)=N(E33)," ",IF(N(E32)&gt;N(E33),D32,D33))))</f>
        <v>34 JAPKO - Stejskal Václav</v>
      </c>
      <c r="I31" s="130" t="str">
        <f>IF(VLOOKUP(G31,[1]Postupy!$A$3:$BJ$18,62,0)=0,"",VLOOKUP(G31,[1]Postupy!$A$3:$BJ$18,62,0))</f>
        <v/>
      </c>
      <c r="J31" s="152"/>
      <c r="K31" s="151"/>
      <c r="L31" s="171"/>
      <c r="M31" s="151"/>
      <c r="N31" s="151"/>
      <c r="O31" s="151"/>
      <c r="P31" s="178"/>
      <c r="Q31" s="160"/>
      <c r="R31" s="160"/>
      <c r="S31" s="179"/>
      <c r="T31" s="169"/>
      <c r="U31" s="160"/>
      <c r="V31" s="151"/>
      <c r="W31" s="160"/>
      <c r="X31" s="33"/>
      <c r="Y31" s="16"/>
      <c r="Z31" s="16"/>
      <c r="AA31" s="16"/>
      <c r="AB31" s="16"/>
      <c r="AC31" s="16"/>
      <c r="AD31" s="16"/>
      <c r="AE31" s="16"/>
      <c r="AF31" s="16"/>
      <c r="AG31" s="16"/>
    </row>
    <row r="32" spans="1:33" ht="20.25" thickTop="1" thickBot="1">
      <c r="A32" s="87" t="str">
        <f ca="1">VLOOKUP(C32,[1]Postupy!$A$3:$C$34,3,0)</f>
        <v/>
      </c>
      <c r="B32" s="149"/>
      <c r="C32" s="79">
        <v>29</v>
      </c>
      <c r="D32" s="256" t="str">
        <f ca="1">VLOOKUP(C32,[1]Postupy!$A$3:$BG$34,59,0)</f>
        <v xml:space="preserve"> - </v>
      </c>
      <c r="E32" s="130" t="str">
        <f>IF(VLOOKUP(C32,[1]Postupy!$A$3:$BH$34,60,0)=0,"",VLOOKUP(C32,[1]Postupy!$A$3:$BH$34,60,0))</f>
        <v/>
      </c>
      <c r="F32" s="175"/>
      <c r="G32" s="172"/>
      <c r="H32" s="173"/>
      <c r="I32" s="29"/>
      <c r="J32" s="151"/>
      <c r="K32" s="151"/>
      <c r="L32" s="168"/>
      <c r="M32" s="151"/>
      <c r="N32" s="151"/>
      <c r="O32" s="151"/>
      <c r="P32" s="178"/>
      <c r="Q32" s="160"/>
      <c r="R32" s="160"/>
      <c r="S32" s="179"/>
      <c r="T32" s="214" t="s">
        <v>414</v>
      </c>
      <c r="U32" s="160"/>
      <c r="V32" s="151"/>
      <c r="W32" s="160"/>
      <c r="X32" s="33"/>
      <c r="Y32" s="16"/>
      <c r="Z32" s="16"/>
      <c r="AA32" s="16"/>
      <c r="AB32" s="16"/>
      <c r="AC32" s="16"/>
      <c r="AD32" s="16"/>
      <c r="AE32" s="16"/>
      <c r="AF32" s="16"/>
      <c r="AG32" s="16"/>
    </row>
    <row r="33" spans="1:33" ht="20.25" thickTop="1" thickBot="1">
      <c r="A33" s="87">
        <f ca="1">VLOOKUP(C33,[1]Postupy!$A$3:$C$34,3,0)</f>
        <v>34</v>
      </c>
      <c r="B33" s="149"/>
      <c r="C33" s="81">
        <v>4</v>
      </c>
      <c r="D33" s="256" t="str">
        <f ca="1">VLOOKUP(C33,[1]Postupy!$A$3:$BG$34,59,0)</f>
        <v>34 JAPKO - Stejskal Václav</v>
      </c>
      <c r="E33" s="130" t="str">
        <f>IF(VLOOKUP(C33,[1]Postupy!$A$3:$BH$34,60,0)=0,"",VLOOKUP(C33,[1]Postupy!$A$3:$BH$34,60,0))</f>
        <v/>
      </c>
      <c r="F33" s="176"/>
      <c r="G33" s="151"/>
      <c r="H33" s="168"/>
      <c r="I33" s="151"/>
      <c r="J33" s="151"/>
      <c r="K33" s="151"/>
      <c r="L33" s="177"/>
      <c r="M33" s="151"/>
      <c r="N33" s="151"/>
      <c r="O33" s="151"/>
      <c r="P33" s="178"/>
      <c r="Q33" s="160"/>
      <c r="R33" s="160"/>
      <c r="S33" s="179"/>
      <c r="T33" s="302" t="s">
        <v>317</v>
      </c>
      <c r="U33" s="303" t="str">
        <f ca="1">IF(OR(TRIM(T34)="-",TRIM(T35)="-"),"",VLOOKUP(MIN(S34,S35),[1]Hřiště!$B$11:$E$42,4,0))</f>
        <v/>
      </c>
      <c r="V33" s="151"/>
      <c r="W33" s="160"/>
      <c r="X33" s="217"/>
      <c r="Y33" s="16"/>
      <c r="Z33" s="16"/>
      <c r="AA33" s="16"/>
      <c r="AB33" s="16"/>
      <c r="AC33" s="16"/>
      <c r="AD33" s="16"/>
      <c r="AE33" s="16"/>
      <c r="AF33" s="16"/>
      <c r="AG33" s="16"/>
    </row>
    <row r="34" spans="1:33" ht="19.5" thickTop="1" thickBot="1">
      <c r="A34" s="191"/>
      <c r="B34" s="193"/>
      <c r="C34" s="193">
        <f>C32+C33</f>
        <v>33</v>
      </c>
      <c r="D34" s="194"/>
      <c r="E34" s="226"/>
      <c r="F34" s="195">
        <f>C30+C34</f>
        <v>66</v>
      </c>
      <c r="G34" s="196"/>
      <c r="H34" s="227"/>
      <c r="I34" s="196"/>
      <c r="J34" s="196"/>
      <c r="K34" s="196"/>
      <c r="L34" s="228"/>
      <c r="M34" s="196"/>
      <c r="N34" s="196"/>
      <c r="O34" s="196"/>
      <c r="P34" s="228"/>
      <c r="Q34" s="196"/>
      <c r="R34" s="229"/>
      <c r="S34" s="37">
        <v>1</v>
      </c>
      <c r="T34" s="80" t="str">
        <f ca="1">IF(OR(TRIM(P18)="-",TRIM(P19)="-"), IF(TRIM(P18)="-",P19,P18),IF(AND(Q18="",Q19="")," ",IF(N(Q18)=N(Q19)," ",IF(N(Q18)&gt;N(Q19),P18,P19))))</f>
        <v xml:space="preserve"> </v>
      </c>
      <c r="U34" s="130" t="str">
        <f>IF(VLOOKUP(S34,[1]Postupy!$A$3:$BP$6,68,0)=0,"",VLOOKUP(S34,[1]Postupy!$A$3:$BP$6,68,0))</f>
        <v/>
      </c>
      <c r="V34" s="165"/>
      <c r="W34" s="37">
        <v>1</v>
      </c>
      <c r="X34" s="101" t="str">
        <f>IF(AND(U34="",U35="")," ",IF(N(U34)=N(U35)," ",IF(N(U34)&gt;N(U35),T34,T35)))</f>
        <v xml:space="preserve"> </v>
      </c>
      <c r="Y34" s="38">
        <v>1</v>
      </c>
      <c r="Z34" s="16"/>
      <c r="AA34" s="16"/>
      <c r="AB34" s="16"/>
      <c r="AC34" s="16"/>
      <c r="AD34" s="16"/>
      <c r="AE34" s="16"/>
      <c r="AF34" s="16"/>
      <c r="AG34" s="16"/>
    </row>
    <row r="35" spans="1:33" ht="20.25" thickTop="1" thickBot="1">
      <c r="A35" s="77"/>
      <c r="B35" s="161"/>
      <c r="C35" s="190"/>
      <c r="D35" s="302" t="s">
        <v>317</v>
      </c>
      <c r="E35" s="303" t="str">
        <f ca="1">IF(OR(TRIM(D36)="-",TRIM(D37)="-"),"",VLOOKUP(MIN(C36,C37),[1]Hřiště!$B$11:$E$42,4,0))</f>
        <v/>
      </c>
      <c r="F35" s="29"/>
      <c r="G35" s="152"/>
      <c r="H35" s="224"/>
      <c r="I35" s="152"/>
      <c r="J35" s="152"/>
      <c r="K35" s="152"/>
      <c r="L35" s="225"/>
      <c r="M35" s="152"/>
      <c r="N35" s="152"/>
      <c r="O35" s="152"/>
      <c r="P35" s="225"/>
      <c r="Q35" s="152"/>
      <c r="R35" s="152"/>
      <c r="S35" s="81">
        <v>2</v>
      </c>
      <c r="T35" s="82" t="str">
        <f ca="1">IF(OR(TRIM(P50)="-",TRIM(P51)="-"), IF(TRIM(P50)="-",P51,P50),IF(AND(Q50="",Q51="")," ",IF(N(Q50)=N(Q51)," ",IF(N(Q50)&gt;N(Q51),P50,P51))))</f>
        <v xml:space="preserve"> </v>
      </c>
      <c r="U35" s="130" t="str">
        <f>IF(VLOOKUP(S35,[1]Postupy!$A$3:$BP$6,68,0)=0,"",VLOOKUP(S35,[1]Postupy!$A$3:$BP$6,68,0))</f>
        <v/>
      </c>
      <c r="V35" s="151"/>
      <c r="W35" s="37">
        <v>2</v>
      </c>
      <c r="X35" s="99" t="str">
        <f>IF(AND(U34="",U35="")," ",IF(N(U35)=N(U34)," ",IF(N(U35)&gt;N(U34),T34,T35)))</f>
        <v xml:space="preserve"> </v>
      </c>
      <c r="Y35" s="98">
        <v>2</v>
      </c>
      <c r="Z35" s="16"/>
      <c r="AA35" s="16"/>
      <c r="AB35" s="16"/>
      <c r="AC35" s="16"/>
      <c r="AD35" s="16"/>
      <c r="AE35" s="16"/>
      <c r="AF35" s="16"/>
      <c r="AG35" s="16"/>
    </row>
    <row r="36" spans="1:33" ht="19.5" thickTop="1" thickBot="1">
      <c r="A36" s="87">
        <f ca="1">VLOOKUP(C36,[1]Postupy!$A$3:$C$34,3,0)</f>
        <v>23</v>
      </c>
      <c r="B36" s="149"/>
      <c r="C36" s="79">
        <v>3</v>
      </c>
      <c r="D36" s="256" t="str">
        <f ca="1">VLOOKUP(C36,[1]Postupy!$A$3:$BG$34,59,0)</f>
        <v>23 Bowle 09 Klatovy - Hůrka Jindřich</v>
      </c>
      <c r="E36" s="130" t="str">
        <f>IF(VLOOKUP(C36,[1]Postupy!$A$3:$BH$34,60,0)=0,"",VLOOKUP(C36,[1]Postupy!$A$3:$BH$34,60,0))</f>
        <v/>
      </c>
      <c r="F36" s="154"/>
      <c r="G36" s="151"/>
      <c r="H36" s="168"/>
      <c r="I36" s="151"/>
      <c r="J36" s="151"/>
      <c r="K36" s="151"/>
      <c r="L36" s="184"/>
      <c r="M36" s="151"/>
      <c r="N36" s="151"/>
      <c r="O36" s="151"/>
      <c r="P36" s="178"/>
      <c r="Q36" s="160"/>
      <c r="R36" s="160"/>
      <c r="S36" s="172"/>
      <c r="T36" s="185"/>
      <c r="U36" s="40"/>
      <c r="V36" s="151"/>
      <c r="W36" s="151"/>
      <c r="X36" s="33"/>
      <c r="Y36" s="17"/>
      <c r="Z36" s="16"/>
      <c r="AA36" s="16"/>
      <c r="AB36" s="16"/>
      <c r="AC36" s="16"/>
      <c r="AD36" s="16"/>
      <c r="AE36" s="16"/>
      <c r="AF36" s="16"/>
      <c r="AG36" s="16"/>
    </row>
    <row r="37" spans="1:33" ht="20.25" thickTop="1" thickBot="1">
      <c r="A37" s="87" t="str">
        <f ca="1">VLOOKUP(C37,[1]Postupy!$A$3:$C$34,3,0)</f>
        <v/>
      </c>
      <c r="B37" s="149"/>
      <c r="C37" s="81">
        <v>30</v>
      </c>
      <c r="D37" s="256" t="str">
        <f ca="1">VLOOKUP(C37,[1]Postupy!$A$3:$BG$34,59,0)</f>
        <v xml:space="preserve"> - </v>
      </c>
      <c r="E37" s="130" t="str">
        <f>IF(VLOOKUP(C37,[1]Postupy!$A$3:$BH$34,60,0)=0,"",VLOOKUP(C37,[1]Postupy!$A$3:$BH$34,60,0))</f>
        <v/>
      </c>
      <c r="F37" s="180"/>
      <c r="G37" s="154"/>
      <c r="H37" s="302" t="s">
        <v>317</v>
      </c>
      <c r="I37" s="303" t="str">
        <f ca="1">IF(OR(TRIM(H38)="-",TRIM(H39)="-"),"",VLOOKUP(MIN(G38,G39),[1]Hřiště!$B$11:$E$42,4,0))</f>
        <v/>
      </c>
      <c r="J37" s="151"/>
      <c r="K37" s="151"/>
      <c r="L37" s="184"/>
      <c r="M37" s="151"/>
      <c r="N37" s="151"/>
      <c r="O37" s="151"/>
      <c r="P37" s="178"/>
      <c r="Q37" s="160"/>
      <c r="R37" s="160"/>
      <c r="S37" s="163"/>
      <c r="T37" s="156"/>
      <c r="U37" s="40"/>
      <c r="V37" s="151"/>
      <c r="W37" s="151"/>
      <c r="X37" s="33"/>
      <c r="Y37" s="16"/>
      <c r="Z37" s="16"/>
      <c r="AA37" s="16"/>
      <c r="AB37" s="16"/>
      <c r="AC37" s="16"/>
      <c r="AD37" s="16"/>
      <c r="AE37" s="16"/>
      <c r="AF37" s="16"/>
      <c r="AG37" s="16"/>
    </row>
    <row r="38" spans="1:33" ht="18.75" thickBot="1">
      <c r="A38" s="77"/>
      <c r="B38" s="157"/>
      <c r="C38" s="157">
        <f>C36+C37</f>
        <v>33</v>
      </c>
      <c r="D38" s="158"/>
      <c r="E38" s="22"/>
      <c r="F38" s="159"/>
      <c r="G38" s="79">
        <v>3</v>
      </c>
      <c r="H38" s="80" t="str">
        <f ca="1">IF(OR(TRIM(D36)="-",TRIM(D37)="-"), IF(TRIM(D36)="-",D37,D36),IF(AND(E36="",E37="")," ",IF(N(E36)=N(E37)," ",IF(N(E36)&gt;N(E37),D36,D37))))</f>
        <v>23 Bowle 09 Klatovy - Hůrka Jindřich</v>
      </c>
      <c r="I38" s="130" t="str">
        <f>IF(VLOOKUP(G38,[1]Postupy!$A$3:$BJ$18,62,0)=0,"",VLOOKUP(G38,[1]Postupy!$A$3:$BJ$18,62,0))</f>
        <v/>
      </c>
      <c r="J38" s="150"/>
      <c r="K38" s="151"/>
      <c r="L38" s="184"/>
      <c r="M38" s="151"/>
      <c r="N38" s="151"/>
      <c r="O38" s="151"/>
      <c r="P38" s="178"/>
      <c r="Q38" s="160"/>
      <c r="R38" s="160"/>
      <c r="S38" s="163"/>
      <c r="T38" s="156"/>
      <c r="U38" s="40"/>
      <c r="V38" s="151"/>
      <c r="W38" s="151"/>
      <c r="X38" s="16"/>
      <c r="Y38" s="16"/>
      <c r="Z38" s="16"/>
      <c r="AA38" s="16"/>
      <c r="AB38" s="16"/>
      <c r="AC38" s="16"/>
      <c r="AD38" s="16"/>
      <c r="AE38" s="16"/>
      <c r="AF38" s="16"/>
      <c r="AG38" s="16"/>
    </row>
    <row r="39" spans="1:33" ht="20.25" thickTop="1" thickBot="1">
      <c r="A39" s="76"/>
      <c r="B39" s="161"/>
      <c r="C39" s="162"/>
      <c r="D39" s="302" t="s">
        <v>317</v>
      </c>
      <c r="E39" s="303" t="str">
        <f ca="1">IF(OR(TRIM(D40)="-",TRIM(D41)="-"),"",VLOOKUP(MIN(C40,C41),[1]Hřiště!$B$11:$E$42,4,0))</f>
        <v/>
      </c>
      <c r="F39" s="159"/>
      <c r="G39" s="81">
        <v>14</v>
      </c>
      <c r="H39" s="82" t="str">
        <f ca="1">IF(OR(TRIM(D40)="-",TRIM(D41)="-"), IF(TRIM(D40)="-",D41,D40),IF(AND(E40="",E41="")," ",IF(N(E40)=N(E41)," ",IF(N(E40)&gt;N(E41),D40,D41))))</f>
        <v>35 PC Egrensis - Hošek Vladislav</v>
      </c>
      <c r="I39" s="130" t="str">
        <f>IF(VLOOKUP(G39,[1]Postupy!$A$3:$BJ$18,62,0)=0,"",VLOOKUP(G39,[1]Postupy!$A$3:$BJ$18,62,0))</f>
        <v/>
      </c>
      <c r="J39" s="153"/>
      <c r="K39" s="163"/>
      <c r="L39" s="158"/>
      <c r="M39" s="40"/>
      <c r="N39" s="151"/>
      <c r="O39" s="151"/>
      <c r="P39" s="178"/>
      <c r="Q39" s="160"/>
      <c r="R39" s="160"/>
      <c r="S39" s="163"/>
      <c r="T39" s="156"/>
      <c r="U39" s="40"/>
      <c r="V39" s="151"/>
      <c r="W39" s="151"/>
      <c r="X39" s="16"/>
      <c r="Y39" s="16"/>
      <c r="Z39" s="16"/>
      <c r="AA39" s="16"/>
      <c r="AB39" s="16"/>
      <c r="AC39" s="16"/>
      <c r="AD39" s="16"/>
      <c r="AE39" s="16"/>
      <c r="AF39" s="16"/>
      <c r="AG39" s="16"/>
    </row>
    <row r="40" spans="1:33" ht="19.5" thickTop="1" thickBot="1">
      <c r="A40" s="87" t="str">
        <f ca="1">VLOOKUP(C40,[1]Postupy!$A$3:$C$34,3,0)</f>
        <v/>
      </c>
      <c r="B40" s="149"/>
      <c r="C40" s="79">
        <v>19</v>
      </c>
      <c r="D40" s="256" t="str">
        <f ca="1">VLOOKUP(C40,[1]Postupy!$A$3:$BG$34,59,0)</f>
        <v xml:space="preserve"> - </v>
      </c>
      <c r="E40" s="130" t="str">
        <f>IF(VLOOKUP(C40,[1]Postupy!$A$3:$BH$34,60,0)=0,"",VLOOKUP(C40,[1]Postupy!$A$3:$BH$34,60,0))</f>
        <v/>
      </c>
      <c r="F40" s="165"/>
      <c r="G40" s="172"/>
      <c r="H40" s="173"/>
      <c r="I40" s="29"/>
      <c r="J40" s="160"/>
      <c r="K40" s="163"/>
      <c r="L40" s="182"/>
      <c r="M40" s="40"/>
      <c r="N40" s="151"/>
      <c r="O40" s="151"/>
      <c r="P40" s="178"/>
      <c r="Q40" s="160"/>
      <c r="R40" s="160"/>
      <c r="S40" s="163"/>
      <c r="T40" s="151"/>
      <c r="U40" s="40"/>
      <c r="V40" s="151"/>
      <c r="W40" s="151"/>
      <c r="X40" s="16"/>
      <c r="Y40" s="16"/>
      <c r="Z40" s="16"/>
      <c r="AA40" s="16"/>
      <c r="AB40" s="16"/>
      <c r="AC40" s="16"/>
      <c r="AD40" s="16"/>
      <c r="AE40" s="16"/>
      <c r="AF40" s="16"/>
      <c r="AG40" s="16"/>
    </row>
    <row r="41" spans="1:33" ht="20.25" thickTop="1" thickBot="1">
      <c r="A41" s="87">
        <f ca="1">VLOOKUP(C41,[1]Postupy!$A$3:$C$34,3,0)</f>
        <v>35</v>
      </c>
      <c r="B41" s="149"/>
      <c r="C41" s="81">
        <v>14</v>
      </c>
      <c r="D41" s="256" t="str">
        <f ca="1">VLOOKUP(C41,[1]Postupy!$A$3:$BG$34,59,0)</f>
        <v>35 PC Egrensis - Hošek Vladislav</v>
      </c>
      <c r="E41" s="130" t="str">
        <f>IF(VLOOKUP(C41,[1]Postupy!$A$3:$BH$34,60,0)=0,"",VLOOKUP(C41,[1]Postupy!$A$3:$BH$34,60,0))</f>
        <v/>
      </c>
      <c r="F41" s="152"/>
      <c r="G41" s="151"/>
      <c r="H41" s="168"/>
      <c r="I41" s="160"/>
      <c r="J41" s="160"/>
      <c r="K41" s="154"/>
      <c r="L41" s="302" t="s">
        <v>317</v>
      </c>
      <c r="M41" s="303" t="str">
        <f ca="1">IF(OR(TRIM(L42)="-",TRIM(L43)="-"),"",VLOOKUP(MIN(K42,K43),[1]Hřiště!$B$11:$E$42,4,0))</f>
        <v/>
      </c>
      <c r="N41" s="170"/>
      <c r="O41" s="151"/>
      <c r="P41" s="178"/>
      <c r="Q41" s="160"/>
      <c r="R41" s="160"/>
      <c r="S41" s="163"/>
      <c r="T41" s="151"/>
      <c r="U41" s="40"/>
      <c r="V41" s="151"/>
      <c r="W41" s="151"/>
      <c r="X41" s="16"/>
      <c r="Y41" s="16"/>
      <c r="Z41" s="16"/>
      <c r="AA41" s="16"/>
      <c r="AB41" s="16"/>
      <c r="AC41" s="16"/>
      <c r="AD41" s="16"/>
      <c r="AE41" s="16"/>
      <c r="AF41" s="16"/>
      <c r="AG41" s="16"/>
    </row>
    <row r="42" spans="1:33" ht="18.75" thickBot="1">
      <c r="A42" s="77"/>
      <c r="B42" s="157"/>
      <c r="C42" s="157">
        <f>C40+C41</f>
        <v>33</v>
      </c>
      <c r="D42" s="158"/>
      <c r="E42" s="22"/>
      <c r="F42" s="166">
        <f>C38+C42</f>
        <v>66</v>
      </c>
      <c r="G42" s="151"/>
      <c r="H42" s="171"/>
      <c r="I42" s="151"/>
      <c r="J42" s="151"/>
      <c r="K42" s="79">
        <v>3</v>
      </c>
      <c r="L42" s="80" t="str">
        <f ca="1">IF(OR(TRIM(H38)="-",TRIM(H39)="-"), IF(TRIM(H38)="-",H39,H38),IF(AND(I38="",I39="")," ",IF(N(I38)=N(I39)," ",IF(N(I38)&gt;N(I39),H38,H39))))</f>
        <v xml:space="preserve"> </v>
      </c>
      <c r="M42" s="130" t="str">
        <f>IF(VLOOKUP(K42,[1]Postupy!$A$3:$BL$10,64,0)=0,"",VLOOKUP(K42,[1]Postupy!$A$3:$BL$10,64,0))</f>
        <v/>
      </c>
      <c r="N42" s="150"/>
      <c r="O42" s="40"/>
      <c r="P42" s="178"/>
      <c r="Q42" s="160"/>
      <c r="R42" s="160"/>
      <c r="S42" s="163"/>
      <c r="T42" s="40"/>
      <c r="U42" s="40"/>
      <c r="V42" s="151"/>
      <c r="W42" s="151"/>
      <c r="X42" s="16"/>
      <c r="Y42" s="16"/>
      <c r="Z42" s="16"/>
      <c r="AA42" s="16"/>
      <c r="AB42" s="17"/>
      <c r="AC42" s="16"/>
      <c r="AD42" s="16"/>
      <c r="AE42" s="16"/>
      <c r="AF42" s="16"/>
      <c r="AG42" s="16"/>
    </row>
    <row r="43" spans="1:33" ht="20.25" thickTop="1" thickBot="1">
      <c r="A43" s="76"/>
      <c r="B43" s="161"/>
      <c r="C43" s="162"/>
      <c r="D43" s="302" t="s">
        <v>317</v>
      </c>
      <c r="E43" s="303" t="str">
        <f ca="1">IF(OR(TRIM(D44)="-",TRIM(D45)="-"),"",VLOOKUP(MIN(C44,C45),[1]Hřiště!$B$11:$E$42,4,0))</f>
        <v/>
      </c>
      <c r="F43" s="151"/>
      <c r="G43" s="151"/>
      <c r="H43" s="171"/>
      <c r="I43" s="151"/>
      <c r="J43" s="151"/>
      <c r="K43" s="81">
        <v>6</v>
      </c>
      <c r="L43" s="82" t="str">
        <f ca="1">IF(OR(TRIM(H46)="-",TRIM(H47)="-"), IF(TRIM(H46)="-",H47,H46),IF(AND(I46="",I47="")," ",IF(N(I46)=N(I47)," ",IF(N(I46)&gt;N(I47),H46,H47))))</f>
        <v xml:space="preserve"> </v>
      </c>
      <c r="M43" s="130" t="str">
        <f>IF(VLOOKUP(K43,[1]Postupy!$A$3:$BL$10,64,0)=0,"",VLOOKUP(K43,[1]Postupy!$A$3:$BL$10,64,0))</f>
        <v/>
      </c>
      <c r="N43" s="153"/>
      <c r="O43" s="163"/>
      <c r="P43" s="178"/>
      <c r="Q43" s="160"/>
      <c r="R43" s="160"/>
      <c r="S43" s="163"/>
      <c r="T43" s="40"/>
      <c r="U43" s="40"/>
      <c r="V43" s="151"/>
      <c r="W43" s="151"/>
      <c r="X43" s="16"/>
      <c r="Y43" s="17"/>
      <c r="Z43" s="16"/>
      <c r="AA43" s="16"/>
      <c r="AB43" s="17"/>
      <c r="AC43" s="16"/>
      <c r="AD43" s="16"/>
      <c r="AE43" s="17"/>
      <c r="AF43" s="17"/>
      <c r="AG43" s="17"/>
    </row>
    <row r="44" spans="1:33" ht="19.5" thickTop="1" thickBot="1">
      <c r="A44" s="87">
        <f ca="1">VLOOKUP(C44,[1]Postupy!$A$3:$C$34,3,0)</f>
        <v>2</v>
      </c>
      <c r="B44" s="149"/>
      <c r="C44" s="79">
        <v>11</v>
      </c>
      <c r="D44" s="256" t="str">
        <f ca="1">VLOOKUP(C44,[1]Postupy!$A$3:$BG$34,59,0)</f>
        <v>2 PC Sokol Lipník - Vavrovič Petr ml.</v>
      </c>
      <c r="E44" s="130" t="str">
        <f>IF(VLOOKUP(C44,[1]Postupy!$A$3:$BH$34,60,0)=0,"",VLOOKUP(C44,[1]Postupy!$A$3:$BH$34,60,0))</f>
        <v/>
      </c>
      <c r="F44" s="154"/>
      <c r="G44" s="151"/>
      <c r="H44" s="168"/>
      <c r="I44" s="151"/>
      <c r="J44" s="160"/>
      <c r="K44" s="172"/>
      <c r="L44" s="173"/>
      <c r="M44" s="29"/>
      <c r="N44" s="151"/>
      <c r="O44" s="163"/>
      <c r="P44" s="178"/>
      <c r="Q44" s="160"/>
      <c r="R44" s="160"/>
      <c r="S44" s="163"/>
      <c r="T44" s="40"/>
      <c r="U44" s="40"/>
      <c r="V44" s="151"/>
      <c r="W44" s="151"/>
      <c r="X44" s="16"/>
      <c r="Y44" s="16"/>
      <c r="Z44" s="16"/>
      <c r="AA44" s="16"/>
      <c r="AB44" s="16"/>
      <c r="AC44" s="16"/>
      <c r="AD44" s="16"/>
      <c r="AE44" s="16"/>
      <c r="AF44" s="16"/>
      <c r="AG44" s="16"/>
    </row>
    <row r="45" spans="1:33" ht="20.25" thickTop="1" thickBot="1">
      <c r="A45" s="87" t="str">
        <f ca="1">VLOOKUP(C45,[1]Postupy!$A$3:$C$34,3,0)</f>
        <v/>
      </c>
      <c r="B45" s="149"/>
      <c r="C45" s="81">
        <v>22</v>
      </c>
      <c r="D45" s="256" t="str">
        <f ca="1">VLOOKUP(C45,[1]Postupy!$A$3:$BG$34,59,0)</f>
        <v xml:space="preserve"> - </v>
      </c>
      <c r="E45" s="130" t="str">
        <f>IF(VLOOKUP(C45,[1]Postupy!$A$3:$BH$34,60,0)=0,"",VLOOKUP(C45,[1]Postupy!$A$3:$BH$34,60,0))</f>
        <v/>
      </c>
      <c r="F45" s="174" t="s">
        <v>405</v>
      </c>
      <c r="G45" s="154"/>
      <c r="H45" s="302" t="s">
        <v>317</v>
      </c>
      <c r="I45" s="303" t="str">
        <f ca="1">IF(OR(TRIM(H46)="-",TRIM(H47)="-"),"",VLOOKUP(MIN(G46,G47),[1]Hřiště!$B$11:$E$42,4,0))</f>
        <v/>
      </c>
      <c r="J45" s="160"/>
      <c r="K45" s="163"/>
      <c r="L45" s="171"/>
      <c r="M45" s="40"/>
      <c r="N45" s="151"/>
      <c r="O45" s="163"/>
      <c r="P45" s="178"/>
      <c r="Q45" s="160"/>
      <c r="R45" s="160"/>
      <c r="S45" s="163"/>
      <c r="T45" s="40"/>
      <c r="U45" s="40"/>
      <c r="V45" s="151"/>
      <c r="W45" s="151"/>
      <c r="X45" s="16"/>
      <c r="Y45" s="16"/>
      <c r="Z45" s="16"/>
      <c r="AA45" s="16"/>
      <c r="AB45" s="16"/>
      <c r="AC45" s="16"/>
      <c r="AD45" s="16"/>
      <c r="AE45" s="16"/>
      <c r="AF45" s="16"/>
      <c r="AG45" s="16"/>
    </row>
    <row r="46" spans="1:33" ht="18.75" thickBot="1">
      <c r="A46" s="77"/>
      <c r="B46" s="157"/>
      <c r="C46" s="157">
        <f>C44+C45</f>
        <v>33</v>
      </c>
      <c r="D46" s="158"/>
      <c r="E46" s="22"/>
      <c r="F46" s="159"/>
      <c r="G46" s="79">
        <v>11</v>
      </c>
      <c r="H46" s="80" t="str">
        <f ca="1">IF(OR(TRIM(D44)="-",TRIM(D45)="-"), IF(TRIM(D44)="-",D45,D44),IF(AND(E44="",E45="")," ",IF(N(E44)=N(E45)," ",IF(N(E44)&gt;N(E45),D44,D45))))</f>
        <v>2 PC Sokol Lipník - Vavrovič Petr ml.</v>
      </c>
      <c r="I46" s="130" t="str">
        <f>IF(VLOOKUP(G46,[1]Postupy!$A$3:$BJ$18,62,0)=0,"",VLOOKUP(G46,[1]Postupy!$A$3:$BJ$18,62,0))</f>
        <v/>
      </c>
      <c r="J46" s="165"/>
      <c r="K46" s="163"/>
      <c r="L46" s="171"/>
      <c r="M46" s="40"/>
      <c r="N46" s="151"/>
      <c r="O46" s="163"/>
      <c r="P46" s="178"/>
      <c r="Q46" s="160"/>
      <c r="R46" s="160"/>
      <c r="S46" s="163"/>
      <c r="T46" s="40"/>
      <c r="U46" s="40"/>
      <c r="V46" s="151"/>
      <c r="W46" s="151"/>
      <c r="X46" s="16"/>
      <c r="Y46" s="16"/>
      <c r="Z46" s="16"/>
      <c r="AA46" s="16"/>
      <c r="AB46" s="16"/>
      <c r="AC46" s="16"/>
      <c r="AD46" s="16"/>
      <c r="AE46" s="16"/>
      <c r="AF46" s="16"/>
      <c r="AG46" s="16"/>
    </row>
    <row r="47" spans="1:33" ht="20.25" thickTop="1" thickBot="1">
      <c r="A47" s="76"/>
      <c r="B47" s="161"/>
      <c r="C47" s="162"/>
      <c r="D47" s="302" t="s">
        <v>317</v>
      </c>
      <c r="E47" s="303" t="str">
        <f ca="1">IF(OR(TRIM(D48)="-",TRIM(D49)="-"),"",VLOOKUP(MIN(C48,C49),[1]Hřiště!$B$11:$E$42,4,0))</f>
        <v/>
      </c>
      <c r="F47" s="170"/>
      <c r="G47" s="81">
        <v>6</v>
      </c>
      <c r="H47" s="82" t="str">
        <f ca="1">IF(OR(TRIM(D48)="-",TRIM(D49)="-"), IF(TRIM(D48)="-",D49,D48),IF(AND(E48="",E49="")," ",IF(N(E48)=N(E49)," ",IF(N(E48)&gt;N(E49),D48,D49))))</f>
        <v>4 VARAN - Valenz Lukáš</v>
      </c>
      <c r="I47" s="130" t="str">
        <f>IF(VLOOKUP(G47,[1]Postupy!$A$3:$BJ$18,62,0)=0,"",VLOOKUP(G47,[1]Postupy!$A$3:$BJ$18,62,0))</f>
        <v/>
      </c>
      <c r="J47" s="152"/>
      <c r="K47" s="151"/>
      <c r="L47" s="171"/>
      <c r="M47" s="151"/>
      <c r="N47" s="151"/>
      <c r="O47" s="163"/>
      <c r="P47" s="178"/>
      <c r="Q47" s="160"/>
      <c r="R47" s="160"/>
      <c r="S47" s="163"/>
      <c r="T47" s="40"/>
      <c r="U47" s="40"/>
      <c r="V47" s="151"/>
      <c r="W47" s="151"/>
      <c r="X47" s="16"/>
      <c r="Y47" s="16"/>
      <c r="Z47" s="16"/>
      <c r="AA47" s="16"/>
      <c r="AB47" s="16"/>
      <c r="AC47" s="16"/>
      <c r="AD47" s="16"/>
      <c r="AE47" s="16"/>
      <c r="AF47" s="16"/>
      <c r="AG47" s="16"/>
    </row>
    <row r="48" spans="1:33" ht="19.5" thickTop="1" thickBot="1">
      <c r="A48" s="87" t="str">
        <f ca="1">VLOOKUP(C48,[1]Postupy!$A$3:$C$34,3,0)</f>
        <v/>
      </c>
      <c r="B48" s="149"/>
      <c r="C48" s="79">
        <v>27</v>
      </c>
      <c r="D48" s="256" t="str">
        <f ca="1">VLOOKUP(C48,[1]Postupy!$A$3:$BG$34,59,0)</f>
        <v xml:space="preserve"> - </v>
      </c>
      <c r="E48" s="130" t="str">
        <f>IF(VLOOKUP(C48,[1]Postupy!$A$3:$BH$34,60,0)=0,"",VLOOKUP(C48,[1]Postupy!$A$3:$BH$34,60,0))</f>
        <v/>
      </c>
      <c r="F48" s="175"/>
      <c r="G48" s="172"/>
      <c r="H48" s="173"/>
      <c r="I48" s="29"/>
      <c r="J48" s="151"/>
      <c r="K48" s="151"/>
      <c r="L48" s="168"/>
      <c r="M48" s="151"/>
      <c r="N48" s="151"/>
      <c r="O48" s="163"/>
      <c r="P48" s="182"/>
      <c r="Q48" s="160"/>
      <c r="R48" s="160"/>
      <c r="S48" s="163"/>
      <c r="T48" s="40"/>
      <c r="U48" s="40"/>
      <c r="V48" s="151"/>
      <c r="W48" s="160"/>
      <c r="X48" s="16"/>
      <c r="Y48" s="16"/>
      <c r="Z48" s="16"/>
      <c r="AA48" s="16"/>
      <c r="AB48" s="16"/>
      <c r="AC48" s="16"/>
      <c r="AD48" s="16"/>
      <c r="AE48" s="16"/>
      <c r="AF48" s="16"/>
      <c r="AG48" s="16"/>
    </row>
    <row r="49" spans="1:33" ht="20.25" thickTop="1" thickBot="1">
      <c r="A49" s="87">
        <f ca="1">VLOOKUP(C49,[1]Postupy!$A$3:$C$34,3,0)</f>
        <v>4</v>
      </c>
      <c r="B49" s="149"/>
      <c r="C49" s="81">
        <v>6</v>
      </c>
      <c r="D49" s="256" t="str">
        <f ca="1">VLOOKUP(C49,[1]Postupy!$A$3:$BG$34,59,0)</f>
        <v>4 VARAN - Valenz Lukáš</v>
      </c>
      <c r="E49" s="130" t="str">
        <f>IF(VLOOKUP(C49,[1]Postupy!$A$3:$BH$34,60,0)=0,"",VLOOKUP(C49,[1]Postupy!$A$3:$BH$34,60,0))</f>
        <v/>
      </c>
      <c r="F49" s="176"/>
      <c r="G49" s="151"/>
      <c r="H49" s="168"/>
      <c r="I49" s="151"/>
      <c r="J49" s="151"/>
      <c r="K49" s="151"/>
      <c r="L49" s="177"/>
      <c r="M49" s="160"/>
      <c r="N49" s="160"/>
      <c r="O49" s="163"/>
      <c r="P49" s="302" t="s">
        <v>317</v>
      </c>
      <c r="Q49" s="303" t="str">
        <f ca="1">IF(OR(TRIM(P50)="-",TRIM(P51)="-"),"",VLOOKUP(MIN(O50,O51),[1]Hřiště!$B$11:$E$42,4,0))</f>
        <v/>
      </c>
      <c r="R49" s="160"/>
      <c r="S49" s="163"/>
      <c r="T49" s="40"/>
      <c r="U49" s="40"/>
      <c r="V49" s="151"/>
      <c r="W49" s="151"/>
      <c r="X49" s="16"/>
      <c r="Y49" s="16"/>
      <c r="Z49" s="16"/>
      <c r="AA49" s="16"/>
      <c r="AB49" s="16"/>
      <c r="AC49" s="16"/>
      <c r="AD49" s="16"/>
      <c r="AE49" s="16"/>
      <c r="AF49" s="16"/>
      <c r="AG49" s="16"/>
    </row>
    <row r="50" spans="1:33" ht="18.75" thickBot="1">
      <c r="A50" s="77"/>
      <c r="B50" s="157"/>
      <c r="C50" s="157">
        <f>C48+C49</f>
        <v>33</v>
      </c>
      <c r="D50" s="158"/>
      <c r="E50" s="22"/>
      <c r="F50" s="166">
        <f>C46+C50</f>
        <v>66</v>
      </c>
      <c r="G50" s="151"/>
      <c r="H50" s="171"/>
      <c r="I50" s="151"/>
      <c r="J50" s="151"/>
      <c r="K50" s="151"/>
      <c r="L50" s="178"/>
      <c r="M50" s="160"/>
      <c r="N50" s="160"/>
      <c r="O50" s="79">
        <v>3</v>
      </c>
      <c r="P50" s="80" t="str">
        <f ca="1">IF(OR(TRIM(L42)="-",TRIM(L43)="-"), IF(TRIM(L42)="-",L43,L42),IF(AND(M42="",M43="")," ",IF(N(M42)=N(M43)," ",IF(N(M42)&gt;N(M43),L42,L43))))</f>
        <v xml:space="preserve"> </v>
      </c>
      <c r="Q50" s="130" t="str">
        <f>IF(VLOOKUP(O50,[1]Postupy!$A$3:$BN$6,66,0)=0,"",VLOOKUP(O50,[1]Postupy!$A$3:$BN$6,66,0))</f>
        <v/>
      </c>
      <c r="R50" s="165"/>
      <c r="S50" s="163"/>
      <c r="T50" s="40"/>
      <c r="U50" s="40"/>
      <c r="V50" s="151"/>
      <c r="W50" s="151"/>
      <c r="X50" s="16"/>
      <c r="Y50" s="16"/>
      <c r="Z50" s="16"/>
      <c r="AA50" s="16"/>
      <c r="AB50" s="16"/>
      <c r="AC50" s="16"/>
      <c r="AD50" s="16"/>
      <c r="AE50" s="16"/>
      <c r="AF50" s="16"/>
      <c r="AG50" s="16"/>
    </row>
    <row r="51" spans="1:33" ht="20.25" thickTop="1" thickBot="1">
      <c r="A51" s="76"/>
      <c r="B51" s="161"/>
      <c r="C51" s="162"/>
      <c r="D51" s="302" t="s">
        <v>317</v>
      </c>
      <c r="E51" s="303" t="str">
        <f ca="1">IF(OR(TRIM(D52)="-",TRIM(D53)="-"),"",VLOOKUP(MIN(C52,C53),[1]Hřiště!$B$11:$E$42,4,0))</f>
        <v/>
      </c>
      <c r="F51" s="151"/>
      <c r="G51" s="151"/>
      <c r="H51" s="171"/>
      <c r="I51" s="151"/>
      <c r="J51" s="151"/>
      <c r="K51" s="151"/>
      <c r="L51" s="178"/>
      <c r="M51" s="160"/>
      <c r="N51" s="160"/>
      <c r="O51" s="81">
        <v>2</v>
      </c>
      <c r="P51" s="82" t="str">
        <f ca="1">IF(OR(TRIM(L58)="-",TRIM(L59)="-"),IF(TRIM(L58)="-",L59,L58),IF(AND(M58="",M59="")," ",IF(N(M58)=N(M59)," ",IF(N(M58)&gt;N(M59),L58,L59))))</f>
        <v xml:space="preserve"> </v>
      </c>
      <c r="Q51" s="130" t="str">
        <f>IF(VLOOKUP(O51,[1]Postupy!$A$3:$BN$6,66,0)=0,"",VLOOKUP(O51,[1]Postupy!$A$3:$BN$6,66,0))</f>
        <v/>
      </c>
      <c r="R51" s="151"/>
      <c r="S51" s="151"/>
      <c r="T51" s="40"/>
      <c r="U51" s="151"/>
      <c r="V51" s="151"/>
      <c r="W51" s="160"/>
      <c r="X51" s="16"/>
      <c r="Y51" s="16"/>
      <c r="Z51" s="16"/>
      <c r="AA51" s="16"/>
      <c r="AB51" s="16"/>
      <c r="AC51" s="16"/>
      <c r="AD51" s="16"/>
      <c r="AE51" s="16"/>
      <c r="AF51" s="16"/>
      <c r="AG51" s="16"/>
    </row>
    <row r="52" spans="1:33" ht="19.5" thickTop="1" thickBot="1">
      <c r="A52" s="87">
        <f ca="1">VLOOKUP(C52,[1]Postupy!$A$3:$C$34,3,0)</f>
        <v>20</v>
      </c>
      <c r="B52" s="149"/>
      <c r="C52" s="79">
        <v>7</v>
      </c>
      <c r="D52" s="256" t="str">
        <f ca="1">VLOOKUP(C52,[1]Postupy!$A$3:$BG$34,59,0)</f>
        <v>20 VARAN - Valenzová Helena</v>
      </c>
      <c r="E52" s="130" t="str">
        <f>IF(VLOOKUP(C52,[1]Postupy!$A$3:$BH$34,60,0)=0,"",VLOOKUP(C52,[1]Postupy!$A$3:$BH$34,60,0))</f>
        <v/>
      </c>
      <c r="F52" s="154"/>
      <c r="G52" s="151"/>
      <c r="H52" s="168"/>
      <c r="I52" s="151"/>
      <c r="J52" s="151"/>
      <c r="K52" s="151"/>
      <c r="L52" s="178"/>
      <c r="M52" s="160"/>
      <c r="N52" s="159"/>
      <c r="O52" s="172"/>
      <c r="P52" s="185"/>
      <c r="Q52" s="40"/>
      <c r="R52" s="151"/>
      <c r="S52" s="151"/>
      <c r="U52" s="151"/>
      <c r="V52" s="151"/>
      <c r="W52" s="160"/>
      <c r="X52" s="16"/>
      <c r="Y52" s="16"/>
      <c r="Z52" s="16"/>
      <c r="AA52" s="16"/>
      <c r="AB52" s="16"/>
      <c r="AC52" s="16"/>
      <c r="AD52" s="16"/>
      <c r="AE52" s="16"/>
      <c r="AF52" s="16"/>
      <c r="AG52" s="16"/>
    </row>
    <row r="53" spans="1:33" ht="20.25" thickTop="1" thickBot="1">
      <c r="A53" s="87" t="str">
        <f ca="1">VLOOKUP(C53,[1]Postupy!$A$3:$C$34,3,0)</f>
        <v/>
      </c>
      <c r="B53" s="149"/>
      <c r="C53" s="81">
        <v>26</v>
      </c>
      <c r="D53" s="256" t="str">
        <f ca="1">VLOOKUP(C53,[1]Postupy!$A$3:$BG$34,59,0)</f>
        <v xml:space="preserve"> - </v>
      </c>
      <c r="E53" s="130" t="str">
        <f>IF(VLOOKUP(C53,[1]Postupy!$A$3:$BH$34,60,0)=0,"",VLOOKUP(C53,[1]Postupy!$A$3:$BH$34,60,0))</f>
        <v/>
      </c>
      <c r="F53" s="180"/>
      <c r="G53" s="154"/>
      <c r="H53" s="302" t="s">
        <v>317</v>
      </c>
      <c r="I53" s="303" t="str">
        <f ca="1">IF(OR(TRIM(H54)="-",TRIM(H55)="-"),"",VLOOKUP(MIN(G54,G55),[1]Hřiště!$B$11:$E$42,4,0))</f>
        <v/>
      </c>
      <c r="J53" s="151"/>
      <c r="K53" s="151"/>
      <c r="L53" s="178"/>
      <c r="M53" s="160"/>
      <c r="N53" s="159"/>
      <c r="O53" s="40"/>
      <c r="P53" s="156"/>
      <c r="Q53" s="40"/>
      <c r="R53" s="151"/>
      <c r="S53" s="151"/>
      <c r="T53" s="212" t="s">
        <v>417</v>
      </c>
      <c r="U53" s="151"/>
      <c r="V53" s="151"/>
      <c r="W53" s="151"/>
      <c r="X53" s="16"/>
      <c r="Y53" s="16"/>
      <c r="Z53" s="16"/>
      <c r="AA53" s="16"/>
      <c r="AB53" s="16"/>
      <c r="AC53" s="16"/>
      <c r="AD53" s="16"/>
      <c r="AE53" s="16"/>
      <c r="AF53" s="16"/>
      <c r="AG53" s="16"/>
    </row>
    <row r="54" spans="1:33" ht="18.75" thickBot="1">
      <c r="A54" s="77"/>
      <c r="B54" s="157"/>
      <c r="C54" s="157">
        <f>C52+C53</f>
        <v>33</v>
      </c>
      <c r="D54" s="158"/>
      <c r="E54" s="22"/>
      <c r="F54" s="159"/>
      <c r="G54" s="79">
        <v>7</v>
      </c>
      <c r="H54" s="80" t="str">
        <f ca="1">IF(OR(TRIM(D52)="-",TRIM(D53)="-"), IF(TRIM(D52)="-",D53,D52),IF(AND(E52="",E53="")," ",IF(N(E52)=N(E53)," ",IF(N(E52)&gt;N(E53),D52,D53))))</f>
        <v>20 VARAN - Valenzová Helena</v>
      </c>
      <c r="I54" s="130" t="str">
        <f>IF(VLOOKUP(G54,[1]Postupy!$A$3:$BJ$18,62,0)=0,"",VLOOKUP(G54,[1]Postupy!$A$3:$BJ$18,62,0))</f>
        <v/>
      </c>
      <c r="J54" s="150"/>
      <c r="K54" s="151"/>
      <c r="L54" s="178"/>
      <c r="M54" s="160"/>
      <c r="N54" s="159"/>
      <c r="O54" s="40"/>
      <c r="P54" s="156"/>
      <c r="Q54" s="40"/>
      <c r="R54" s="151"/>
      <c r="S54" s="151"/>
      <c r="T54" s="213" t="s">
        <v>418</v>
      </c>
      <c r="U54" s="151"/>
      <c r="V54" s="151"/>
      <c r="W54" s="151"/>
      <c r="X54" s="16"/>
      <c r="Y54" s="16"/>
      <c r="Z54" s="16"/>
      <c r="AA54" s="16"/>
      <c r="AB54" s="16"/>
      <c r="AC54" s="16"/>
      <c r="AD54" s="16"/>
      <c r="AE54" s="16"/>
      <c r="AF54" s="16"/>
      <c r="AG54" s="16"/>
    </row>
    <row r="55" spans="1:33" ht="20.25" thickTop="1" thickBot="1">
      <c r="A55" s="76"/>
      <c r="B55" s="161"/>
      <c r="C55" s="162"/>
      <c r="D55" s="302" t="s">
        <v>317</v>
      </c>
      <c r="E55" s="303" t="str">
        <f ca="1">IF(OR(TRIM(D56)="-",TRIM(D57)="-"),"",VLOOKUP(MIN(C56,C57),[1]Hřiště!$B$11:$E$42,4,0))</f>
        <v/>
      </c>
      <c r="F55" s="159"/>
      <c r="G55" s="81">
        <v>10</v>
      </c>
      <c r="H55" s="82" t="str">
        <f ca="1">IF(OR(TRIM(D56)="-",TRIM(D57)="-"), IF(TRIM(D56)="-",D57,D56),IF(AND(E56="",E57="")," ",IF(N(E56)=N(E57)," ",IF(N(E56)&gt;N(E57),D56,D57))))</f>
        <v>9 Club Rodamiento - Dlouhá Ivana</v>
      </c>
      <c r="I55" s="130" t="str">
        <f>IF(VLOOKUP(G55,[1]Postupy!$A$3:$BJ$18,62,0)=0,"",VLOOKUP(G55,[1]Postupy!$A$3:$BJ$18,62,0))</f>
        <v/>
      </c>
      <c r="J55" s="153"/>
      <c r="K55" s="163"/>
      <c r="L55" s="178"/>
      <c r="M55" s="160"/>
      <c r="N55" s="159"/>
      <c r="O55" s="40"/>
      <c r="P55" s="156"/>
      <c r="Q55" s="40"/>
      <c r="R55" s="151"/>
      <c r="S55" s="151"/>
      <c r="T55" s="302" t="s">
        <v>317</v>
      </c>
      <c r="U55" s="303" t="str">
        <f ca="1">IF(OR(TRIM(T56)="-",TRIM(T57)="-"),"",VLOOKUP(MIN(S56,S57),[1]Hřiště!$B$11:$E$42,4,0))</f>
        <v/>
      </c>
      <c r="V55" s="151"/>
      <c r="W55" s="151"/>
      <c r="X55" s="16"/>
      <c r="Y55" s="16"/>
      <c r="Z55" s="16"/>
      <c r="AA55" s="16"/>
      <c r="AB55" s="16"/>
      <c r="AC55" s="16"/>
      <c r="AD55" s="16"/>
      <c r="AE55" s="16"/>
      <c r="AF55" s="16"/>
      <c r="AG55" s="16"/>
    </row>
    <row r="56" spans="1:33" ht="19.5" thickTop="1" thickBot="1">
      <c r="A56" s="87" t="str">
        <f ca="1">VLOOKUP(C56,[1]Postupy!$A$3:$C$34,3,0)</f>
        <v/>
      </c>
      <c r="B56" s="149"/>
      <c r="C56" s="79">
        <v>23</v>
      </c>
      <c r="D56" s="256" t="str">
        <f ca="1">VLOOKUP(C56,[1]Postupy!$A$3:$BG$34,59,0)</f>
        <v xml:space="preserve"> - </v>
      </c>
      <c r="E56" s="130" t="str">
        <f>IF(VLOOKUP(C56,[1]Postupy!$A$3:$BH$34,60,0)=0,"",VLOOKUP(C56,[1]Postupy!$A$3:$BH$34,60,0))</f>
        <v/>
      </c>
      <c r="F56" s="165"/>
      <c r="G56" s="172"/>
      <c r="H56" s="173"/>
      <c r="I56" s="29"/>
      <c r="J56" s="160"/>
      <c r="K56" s="163"/>
      <c r="L56" s="182"/>
      <c r="M56" s="160"/>
      <c r="N56" s="159"/>
      <c r="O56" s="40"/>
      <c r="P56" s="156"/>
      <c r="Q56" s="40"/>
      <c r="R56" s="151"/>
      <c r="S56" s="79">
        <v>4</v>
      </c>
      <c r="T56" s="80" t="str">
        <f ca="1">IF(OR(TRIM(P18)="-",TRIM(P19)="-"), IF(TRIM(P18)="-",P19,P18),IF(AND(Q18="",Q19="")," ",IF(N(Q19)=N(Q18)," ",IF(N(Q19)&gt;N(Q18),P18,P19))))</f>
        <v xml:space="preserve"> </v>
      </c>
      <c r="U56" s="130" t="str">
        <f>IF(VLOOKUP(S56,[1]Postupy!$A$3:$BP$6,68,0)=0,"",VLOOKUP(S56,[1]Postupy!$A$3:$BP$6,68,0))</f>
        <v/>
      </c>
      <c r="V56" s="165"/>
      <c r="W56" s="37">
        <v>3</v>
      </c>
      <c r="X56" s="99" t="str">
        <f>IF(AND(U56="",U57="")," ",IF(N(U56)=N(U57)," ",IF(N(U56)=N(U57)," ",IF(N(U56)&gt;N(U57),T56,T57))))</f>
        <v xml:space="preserve"> </v>
      </c>
      <c r="Y56" s="98">
        <v>3</v>
      </c>
      <c r="Z56" s="16"/>
      <c r="AA56" s="16"/>
      <c r="AB56" s="16"/>
      <c r="AC56" s="16"/>
      <c r="AD56" s="16"/>
      <c r="AE56" s="16"/>
      <c r="AF56" s="16"/>
      <c r="AG56" s="16"/>
    </row>
    <row r="57" spans="1:33" ht="20.25" thickTop="1" thickBot="1">
      <c r="A57" s="87">
        <f ca="1">VLOOKUP(C57,[1]Postupy!$A$3:$C$34,3,0)</f>
        <v>9</v>
      </c>
      <c r="B57" s="149"/>
      <c r="C57" s="81">
        <v>10</v>
      </c>
      <c r="D57" s="256" t="str">
        <f ca="1">VLOOKUP(C57,[1]Postupy!$A$3:$BG$34,59,0)</f>
        <v>9 Club Rodamiento - Dlouhá Ivana</v>
      </c>
      <c r="E57" s="130" t="str">
        <f>IF(VLOOKUP(C57,[1]Postupy!$A$3:$BH$34,60,0)=0,"",VLOOKUP(C57,[1]Postupy!$A$3:$BH$34,60,0))</f>
        <v/>
      </c>
      <c r="F57" s="152"/>
      <c r="G57" s="151"/>
      <c r="H57" s="168"/>
      <c r="I57" s="151"/>
      <c r="J57" s="160"/>
      <c r="K57" s="154"/>
      <c r="L57" s="302" t="s">
        <v>317</v>
      </c>
      <c r="M57" s="303" t="str">
        <f ca="1">IF(OR(TRIM(L58)="-",TRIM(L59)="-"),"",VLOOKUP(MIN(K58,K59),[1]Hřiště!$B$11:$E$42,4,0))</f>
        <v/>
      </c>
      <c r="N57" s="183"/>
      <c r="O57" s="40"/>
      <c r="P57" s="156"/>
      <c r="Q57" s="40"/>
      <c r="R57" s="151"/>
      <c r="S57" s="81">
        <v>3</v>
      </c>
      <c r="T57" s="82" t="str">
        <f ca="1">IF(OR(TRIM(P50)="-",TRIM(P51)="-"), IF(TRIM(P50)="-",P51,P50),IF(AND(Q50="",Q51="")," ",IF(N(Q51)=N(Q50)," ",IF(N(Q51)&gt;N(Q50),P50,P51))))</f>
        <v xml:space="preserve"> </v>
      </c>
      <c r="U57" s="130" t="str">
        <f>IF(VLOOKUP(S57,[1]Postupy!$A$3:$BP$6,68,0)=0,"",VLOOKUP(S57,[1]Postupy!$A$3:$BP$6,68,0))</f>
        <v/>
      </c>
      <c r="V57" s="153"/>
      <c r="W57" s="37">
        <v>4</v>
      </c>
      <c r="X57" s="99" t="str">
        <f>IF(AND(U56="",U57="")," ",IF(N(U57)&gt;N(U56),T56,T57))</f>
        <v xml:space="preserve"> </v>
      </c>
      <c r="Y57" s="98">
        <v>4</v>
      </c>
      <c r="Z57" s="16"/>
      <c r="AA57" s="16"/>
      <c r="AB57" s="16"/>
      <c r="AC57" s="16"/>
      <c r="AD57" s="16"/>
      <c r="AE57" s="16"/>
      <c r="AF57" s="16"/>
      <c r="AG57" s="16"/>
    </row>
    <row r="58" spans="1:33" ht="18.75" thickBot="1">
      <c r="A58" s="77"/>
      <c r="B58" s="157"/>
      <c r="C58" s="157">
        <f>C56+C57</f>
        <v>33</v>
      </c>
      <c r="D58" s="158"/>
      <c r="E58" s="22"/>
      <c r="F58" s="166">
        <f>C54+C58</f>
        <v>66</v>
      </c>
      <c r="G58" s="151"/>
      <c r="H58" s="171"/>
      <c r="I58" s="151"/>
      <c r="J58" s="151"/>
      <c r="K58" s="79">
        <v>7</v>
      </c>
      <c r="L58" s="80" t="str">
        <f ca="1">IF(OR(TRIM(H54)="-",TRIM(H55)="-"), IF(TRIM(H54)="-",H55,H54),IF(AND(I54="",I55="")," ",IF(N(I54)=N(I55)," ",IF(N(I54)&gt;N(I55),H54,H55))))</f>
        <v xml:space="preserve"> </v>
      </c>
      <c r="M58" s="130" t="str">
        <f>IF(VLOOKUP(K58,[1]Postupy!$A$3:$BL$10,64,0)=0,"",VLOOKUP(K58,[1]Postupy!$A$3:$BL$10,64,0))</f>
        <v/>
      </c>
      <c r="N58" s="165"/>
      <c r="O58" s="151"/>
      <c r="P58" s="156"/>
      <c r="Q58" s="151"/>
      <c r="R58" s="151"/>
      <c r="S58" s="151"/>
      <c r="T58" s="40"/>
      <c r="U58" s="40"/>
      <c r="V58" s="40"/>
      <c r="W58" s="151"/>
      <c r="X58" s="16"/>
      <c r="Y58" s="16"/>
      <c r="Z58" s="16"/>
      <c r="AA58" s="16"/>
      <c r="AB58" s="16"/>
      <c r="AC58" s="16"/>
      <c r="AD58" s="16"/>
      <c r="AE58" s="16"/>
      <c r="AF58" s="16"/>
      <c r="AG58" s="16"/>
    </row>
    <row r="59" spans="1:33" ht="20.25" thickTop="1" thickBot="1">
      <c r="A59" s="76"/>
      <c r="B59" s="161"/>
      <c r="C59" s="162"/>
      <c r="D59" s="302" t="s">
        <v>317</v>
      </c>
      <c r="E59" s="303" t="str">
        <f ca="1">IF(OR(TRIM(D60)="-",TRIM(D61)="-"),"",VLOOKUP(MIN(C60,C61),[1]Hřiště!$B$11:$E$42,4,0))</f>
        <v/>
      </c>
      <c r="F59" s="151"/>
      <c r="G59" s="151"/>
      <c r="H59" s="171"/>
      <c r="I59" s="151"/>
      <c r="J59" s="151"/>
      <c r="K59" s="81">
        <v>2</v>
      </c>
      <c r="L59" s="82" t="str">
        <f ca="1">IF(OR(TRIM(H62)="-",TRIM(H63)="-"), IF(TRIM(H62)="-",H63,H62),IF(AND(I62="",I63="")," ",IF(N(I62)=N(I63)," ",IF(N(I62)&gt;N(I63),H62,H63))))</f>
        <v xml:space="preserve"> </v>
      </c>
      <c r="M59" s="130" t="str">
        <f>IF(VLOOKUP(K59,[1]Postupy!$A$3:$BL$10,64,0)=0,"",VLOOKUP(K59,[1]Postupy!$A$3:$BL$10,64,0))</f>
        <v/>
      </c>
      <c r="N59" s="152"/>
      <c r="O59" s="151"/>
      <c r="P59" s="156"/>
      <c r="Q59" s="151"/>
      <c r="R59" s="151"/>
      <c r="S59" s="151"/>
      <c r="T59" s="151"/>
      <c r="U59" s="151"/>
      <c r="V59" s="151"/>
      <c r="W59" s="160"/>
      <c r="X59" s="16"/>
      <c r="Y59" s="16"/>
      <c r="Z59" s="16"/>
      <c r="AA59" s="16"/>
      <c r="AB59" s="16"/>
      <c r="AC59" s="16"/>
      <c r="AD59" s="16"/>
      <c r="AE59" s="16"/>
      <c r="AF59" s="16"/>
      <c r="AG59" s="16"/>
    </row>
    <row r="60" spans="1:33" ht="19.5" thickTop="1" thickBot="1">
      <c r="A60" s="87">
        <f ca="1">VLOOKUP(C60,[1]Postupy!$A$3:$C$34,3,0)</f>
        <v>38</v>
      </c>
      <c r="B60" s="149"/>
      <c r="C60" s="79">
        <v>15</v>
      </c>
      <c r="D60" s="256" t="str">
        <f ca="1">VLOOKUP(C60,[1]Postupy!$A$3:$BG$34,59,0)</f>
        <v>38 PK Osika Plzeň - Mráz Václav</v>
      </c>
      <c r="E60" s="130" t="str">
        <f>IF(VLOOKUP(C60,[1]Postupy!$A$3:$BH$34,60,0)=0,"",VLOOKUP(C60,[1]Postupy!$A$3:$BH$34,60,0))</f>
        <v/>
      </c>
      <c r="F60" s="154"/>
      <c r="G60" s="151"/>
      <c r="H60" s="168"/>
      <c r="I60" s="160"/>
      <c r="J60" s="160"/>
      <c r="K60" s="172"/>
      <c r="L60" s="185"/>
      <c r="M60" s="29"/>
      <c r="N60" s="151"/>
      <c r="O60" s="151"/>
      <c r="P60" s="151"/>
      <c r="Q60" s="151"/>
      <c r="R60" s="151"/>
      <c r="S60" s="151"/>
      <c r="T60" s="151"/>
      <c r="U60" s="151"/>
      <c r="V60" s="151"/>
      <c r="W60" s="160"/>
      <c r="X60" s="16"/>
      <c r="Y60" s="16"/>
      <c r="Z60" s="16"/>
      <c r="AA60" s="16"/>
      <c r="AB60" s="16"/>
      <c r="AC60" s="16"/>
      <c r="AD60" s="16"/>
      <c r="AE60" s="16"/>
      <c r="AF60" s="16"/>
      <c r="AG60" s="16"/>
    </row>
    <row r="61" spans="1:33" ht="20.25" thickTop="1" thickBot="1">
      <c r="A61" s="87" t="str">
        <f ca="1">VLOOKUP(C61,[1]Postupy!$A$3:$C$34,3,0)</f>
        <v/>
      </c>
      <c r="B61" s="149"/>
      <c r="C61" s="81">
        <v>18</v>
      </c>
      <c r="D61" s="256" t="str">
        <f ca="1">VLOOKUP(C61,[1]Postupy!$A$3:$BG$34,59,0)</f>
        <v xml:space="preserve"> - </v>
      </c>
      <c r="E61" s="130" t="str">
        <f>IF(VLOOKUP(C61,[1]Postupy!$A$3:$BH$34,60,0)=0,"",VLOOKUP(C61,[1]Postupy!$A$3:$BH$34,60,0))</f>
        <v/>
      </c>
      <c r="F61" s="174" t="s">
        <v>405</v>
      </c>
      <c r="G61" s="154"/>
      <c r="H61" s="302" t="s">
        <v>317</v>
      </c>
      <c r="I61" s="303" t="str">
        <f ca="1">IF(OR(TRIM(H62)="-",TRIM(H63)="-"),"",VLOOKUP(MIN(G62,G63),[1]Hřiště!$B$11:$E$42,4,0))</f>
        <v/>
      </c>
      <c r="J61" s="160"/>
      <c r="K61" s="163"/>
      <c r="L61" s="156"/>
      <c r="M61" s="40"/>
      <c r="N61" s="151"/>
      <c r="O61" s="151"/>
      <c r="P61" s="151"/>
      <c r="Q61" s="151"/>
      <c r="R61" s="151"/>
      <c r="S61" s="151"/>
      <c r="T61" s="151"/>
      <c r="U61" s="151"/>
      <c r="V61" s="151"/>
      <c r="W61" s="160"/>
      <c r="X61" s="16"/>
      <c r="Y61" s="16"/>
      <c r="Z61" s="16"/>
      <c r="AA61" s="16"/>
      <c r="AB61" s="16"/>
      <c r="AC61" s="16"/>
      <c r="AD61" s="16"/>
      <c r="AE61" s="16"/>
      <c r="AF61" s="16"/>
      <c r="AG61" s="16"/>
    </row>
    <row r="62" spans="1:33" ht="18.75" thickBot="1">
      <c r="A62" s="77"/>
      <c r="B62" s="157"/>
      <c r="C62" s="157">
        <f>C60+C61</f>
        <v>33</v>
      </c>
      <c r="D62" s="158"/>
      <c r="E62" s="22"/>
      <c r="F62" s="22"/>
      <c r="G62" s="79">
        <v>15</v>
      </c>
      <c r="H62" s="80" t="str">
        <f ca="1">IF(OR(TRIM(D60)="-",TRIM(D61)="-"), IF(TRIM(D60)="-",D61,D60),IF(AND(E60="",E61="")," ",IF(N(E60)=N(E61)," ",IF(N(E60)&gt;N(E61),D60,D61))))</f>
        <v>38 PK Osika Plzeň - Mráz Václav</v>
      </c>
      <c r="I62" s="130" t="str">
        <f>IF(VLOOKUP(G62,[1]Postupy!$A$3:$BJ$18,62,0)=0,"",VLOOKUP(G62,[1]Postupy!$A$3:$BJ$18,62,0))</f>
        <v/>
      </c>
      <c r="J62" s="165"/>
      <c r="K62" s="163"/>
      <c r="L62" s="156"/>
      <c r="M62" s="40"/>
      <c r="N62" s="151"/>
      <c r="O62" s="151"/>
      <c r="P62" s="151"/>
      <c r="Q62" s="151"/>
      <c r="R62" s="151"/>
      <c r="S62" s="151"/>
      <c r="T62" s="151"/>
      <c r="U62" s="151"/>
      <c r="V62" s="151"/>
      <c r="W62" s="160"/>
      <c r="X62" s="16"/>
      <c r="Y62" s="16"/>
      <c r="Z62" s="16"/>
      <c r="AA62" s="16"/>
      <c r="AB62" s="16"/>
      <c r="AC62" s="16"/>
      <c r="AD62" s="16"/>
      <c r="AE62" s="16"/>
      <c r="AF62" s="16"/>
      <c r="AG62" s="16"/>
    </row>
    <row r="63" spans="1:33" ht="20.25" thickTop="1" thickBot="1">
      <c r="A63" s="76"/>
      <c r="B63" s="161"/>
      <c r="C63" s="162"/>
      <c r="D63" s="302" t="s">
        <v>317</v>
      </c>
      <c r="E63" s="303" t="str">
        <f ca="1">IF(OR(TRIM(D64)="-",TRIM(D65)="-"),"",VLOOKUP(MIN(C64,C65),[1]Hřiště!$B$11:$E$42,4,0))</f>
        <v/>
      </c>
      <c r="F63" s="170"/>
      <c r="G63" s="81">
        <v>2</v>
      </c>
      <c r="H63" s="82" t="str">
        <f ca="1">IF(OR(TRIM(D64)="-",TRIM(D65)="-"), IF(TRIM(D64)="-",D65,D64),IF(AND(E64="",E65="")," ",IF(N(E64)=N(E65)," ",IF(N(E64)&gt;N(E65),D64,D65))))</f>
        <v>1 Carreau Brno - Michálek Tomáš</v>
      </c>
      <c r="I63" s="130" t="str">
        <f>IF(VLOOKUP(G63,[1]Postupy!$A$3:$BJ$18,62,0)=0,"",VLOOKUP(G63,[1]Postupy!$A$3:$BJ$18,62,0))</f>
        <v/>
      </c>
      <c r="J63" s="152"/>
      <c r="K63" s="151"/>
      <c r="L63" s="156"/>
      <c r="M63" s="151"/>
      <c r="N63" s="151"/>
      <c r="O63" s="151"/>
      <c r="P63" s="151"/>
      <c r="Q63" s="151"/>
      <c r="R63" s="151"/>
      <c r="S63" s="151"/>
      <c r="T63" s="151"/>
      <c r="U63" s="151"/>
      <c r="V63" s="151"/>
      <c r="W63" s="160"/>
      <c r="X63" s="16"/>
      <c r="Y63" s="16"/>
      <c r="Z63" s="16"/>
      <c r="AA63" s="16"/>
      <c r="AB63" s="16"/>
      <c r="AC63" s="16"/>
      <c r="AD63" s="16"/>
      <c r="AE63" s="16"/>
      <c r="AF63" s="16"/>
      <c r="AG63" s="16"/>
    </row>
    <row r="64" spans="1:33" ht="19.5" thickTop="1" thickBot="1">
      <c r="A64" s="87" t="str">
        <f ca="1">VLOOKUP(C64,[1]Postupy!$A$3:$C$34,3,0)</f>
        <v/>
      </c>
      <c r="B64" s="149"/>
      <c r="C64" s="79">
        <v>31</v>
      </c>
      <c r="D64" s="256" t="str">
        <f ca="1">VLOOKUP(C64,[1]Postupy!$A$3:$BG$34,59,0)</f>
        <v xml:space="preserve"> - </v>
      </c>
      <c r="E64" s="130" t="str">
        <f>IF(VLOOKUP(C64,[1]Postupy!$A$3:$BH$34,60,0)=0,"",VLOOKUP(C64,[1]Postupy!$A$3:$BH$34,60,0))</f>
        <v/>
      </c>
      <c r="F64" s="175"/>
      <c r="G64" s="172"/>
      <c r="H64" s="186"/>
      <c r="I64" s="29"/>
      <c r="J64" s="151"/>
      <c r="K64" s="151"/>
      <c r="L64" s="187"/>
      <c r="M64" s="151"/>
      <c r="N64" s="151"/>
      <c r="O64" s="151"/>
      <c r="P64" s="151"/>
      <c r="Q64" s="151"/>
      <c r="R64" s="151"/>
      <c r="S64" s="151"/>
      <c r="T64" s="151"/>
      <c r="U64" s="151"/>
      <c r="V64" s="151"/>
      <c r="W64" s="160"/>
      <c r="X64" s="16"/>
      <c r="Y64" s="16"/>
      <c r="Z64" s="16"/>
      <c r="AA64" s="16"/>
      <c r="AB64" s="16"/>
      <c r="AC64" s="16"/>
      <c r="AD64" s="16"/>
      <c r="AE64" s="16"/>
      <c r="AF64" s="16"/>
      <c r="AG64" s="16"/>
    </row>
    <row r="65" spans="1:33" ht="19.5" thickTop="1" thickBot="1">
      <c r="A65" s="87">
        <f ca="1">VLOOKUP(C65,[1]Postupy!$A$3:$C$34,3,0)</f>
        <v>1</v>
      </c>
      <c r="B65" s="149"/>
      <c r="C65" s="81">
        <v>2</v>
      </c>
      <c r="D65" s="256" t="str">
        <f ca="1">VLOOKUP(C65,[1]Postupy!$A$3:$BG$34,59,0)</f>
        <v>1 Carreau Brno - Michálek Tomáš</v>
      </c>
      <c r="E65" s="130" t="str">
        <f>IF(VLOOKUP(C65,[1]Postupy!$A$3:$BH$34,60,0)=0,"",VLOOKUP(C65,[1]Postupy!$A$3:$BH$34,60,0))</f>
        <v/>
      </c>
      <c r="F65" s="176"/>
      <c r="G65" s="151"/>
      <c r="H65" s="160"/>
      <c r="I65" s="151"/>
      <c r="J65" s="151"/>
      <c r="K65" s="151"/>
      <c r="L65" s="188"/>
      <c r="M65" s="151"/>
      <c r="N65" s="151"/>
      <c r="O65" s="151"/>
      <c r="P65" s="151"/>
      <c r="Q65" s="151"/>
      <c r="R65" s="151"/>
      <c r="S65" s="151"/>
      <c r="T65" s="151"/>
      <c r="U65" s="151"/>
      <c r="V65" s="151"/>
      <c r="W65" s="160"/>
      <c r="X65" s="16"/>
      <c r="Y65" s="16"/>
      <c r="Z65" s="16"/>
      <c r="AA65" s="16"/>
      <c r="AB65" s="16"/>
      <c r="AC65" s="16"/>
      <c r="AD65" s="16"/>
      <c r="AE65" s="16"/>
      <c r="AF65" s="16"/>
      <c r="AG65" s="16"/>
    </row>
    <row r="66" spans="1:33">
      <c r="A66" s="77"/>
      <c r="B66" s="21"/>
      <c r="C66" s="157">
        <f>C64+C65</f>
        <v>33</v>
      </c>
      <c r="D66" s="158"/>
      <c r="E66" s="22"/>
      <c r="F66" s="166">
        <f>C62+C66</f>
        <v>66</v>
      </c>
      <c r="G66" s="151"/>
      <c r="H66" s="151"/>
      <c r="I66" s="151"/>
      <c r="J66" s="151"/>
      <c r="K66" s="151"/>
      <c r="L66" s="151"/>
      <c r="M66" s="151"/>
      <c r="N66" s="151"/>
      <c r="O66" s="151"/>
      <c r="P66" s="151"/>
      <c r="Q66" s="151"/>
      <c r="R66" s="151"/>
      <c r="S66" s="151"/>
      <c r="T66" s="151"/>
      <c r="U66" s="151"/>
      <c r="V66" s="151"/>
      <c r="W66" s="160"/>
      <c r="X66" s="16"/>
      <c r="Y66" s="16"/>
      <c r="Z66" s="16"/>
      <c r="AA66" s="16"/>
      <c r="AB66" s="16"/>
      <c r="AC66" s="16"/>
      <c r="AD66" s="16"/>
      <c r="AE66" s="16"/>
      <c r="AF66" s="16"/>
      <c r="AG66" s="16"/>
    </row>
    <row r="67" spans="1:33" ht="18">
      <c r="A67" s="76"/>
      <c r="B67" s="21"/>
      <c r="C67" s="162"/>
      <c r="D67" s="158"/>
      <c r="E67" s="24"/>
      <c r="F67" s="166"/>
      <c r="G67" s="22"/>
      <c r="H67" s="151"/>
      <c r="I67" s="22"/>
      <c r="J67" s="151"/>
      <c r="K67" s="151"/>
      <c r="L67" s="151"/>
      <c r="M67" s="151"/>
      <c r="N67" s="151"/>
      <c r="O67" s="151"/>
      <c r="P67" s="151"/>
      <c r="Q67" s="151"/>
      <c r="R67" s="151"/>
      <c r="S67" s="151"/>
      <c r="T67" s="151"/>
      <c r="U67" s="151"/>
      <c r="V67" s="151"/>
      <c r="W67" s="160"/>
      <c r="X67" s="16"/>
      <c r="Y67" s="16"/>
      <c r="Z67" s="16"/>
      <c r="AA67" s="16"/>
      <c r="AB67" s="16"/>
      <c r="AC67" s="16"/>
      <c r="AD67" s="16"/>
      <c r="AE67" s="16"/>
      <c r="AF67" s="16"/>
      <c r="AG67" s="16"/>
    </row>
    <row r="68" spans="1:33">
      <c r="A68" s="16"/>
      <c r="B68" s="166"/>
      <c r="C68" s="21"/>
      <c r="D68" s="22"/>
      <c r="E68" s="22"/>
      <c r="F68" s="166"/>
      <c r="G68" s="151"/>
      <c r="H68" s="160"/>
      <c r="I68" s="151"/>
      <c r="J68" s="151"/>
      <c r="K68" s="151"/>
      <c r="L68" s="151"/>
      <c r="M68" s="151"/>
      <c r="N68" s="151"/>
      <c r="O68" s="151"/>
      <c r="P68" s="151"/>
      <c r="Q68" s="151"/>
      <c r="R68" s="151"/>
      <c r="S68" s="151"/>
      <c r="T68" s="151"/>
      <c r="U68" s="151"/>
      <c r="V68" s="151"/>
      <c r="W68" s="160"/>
      <c r="X68" s="16"/>
      <c r="Y68" s="16"/>
      <c r="Z68" s="16"/>
      <c r="AA68" s="16"/>
      <c r="AB68" s="16"/>
      <c r="AC68" s="16"/>
      <c r="AD68" s="16"/>
      <c r="AE68" s="16"/>
      <c r="AF68" s="16"/>
      <c r="AG68" s="16"/>
    </row>
    <row r="69" spans="1:33">
      <c r="A69" s="16"/>
      <c r="B69" s="166"/>
      <c r="C69" s="21"/>
      <c r="D69" s="22"/>
      <c r="E69" s="22"/>
      <c r="F69" s="166"/>
      <c r="G69" s="151"/>
      <c r="H69" s="160"/>
      <c r="I69" s="151"/>
      <c r="J69" s="151"/>
      <c r="K69" s="151"/>
      <c r="L69" s="151"/>
      <c r="M69" s="151"/>
      <c r="N69" s="151"/>
      <c r="O69" s="151"/>
      <c r="P69" s="151"/>
      <c r="Q69" s="151"/>
      <c r="R69" s="151"/>
      <c r="S69" s="151"/>
      <c r="T69" s="151"/>
      <c r="U69" s="151"/>
      <c r="V69" s="151"/>
      <c r="W69" s="160"/>
      <c r="X69" s="16"/>
      <c r="Y69" s="16"/>
      <c r="Z69" s="16"/>
      <c r="AA69" s="16"/>
      <c r="AB69" s="16"/>
      <c r="AC69" s="16"/>
      <c r="AD69" s="16"/>
      <c r="AE69" s="16"/>
      <c r="AF69" s="16"/>
      <c r="AG69" s="16"/>
    </row>
    <row r="70" spans="1:33">
      <c r="A70" s="16"/>
      <c r="B70" s="166"/>
      <c r="C70" s="21"/>
      <c r="D70" s="22"/>
      <c r="E70" s="22"/>
      <c r="F70" s="166"/>
      <c r="G70" s="151"/>
      <c r="H70" s="160"/>
      <c r="I70" s="151"/>
      <c r="J70" s="151"/>
      <c r="K70" s="151"/>
      <c r="L70" s="151"/>
      <c r="M70" s="151"/>
      <c r="N70" s="151"/>
      <c r="O70" s="151"/>
      <c r="P70" s="151"/>
      <c r="Q70" s="151"/>
      <c r="R70" s="151"/>
      <c r="S70" s="151"/>
      <c r="T70" s="151"/>
      <c r="U70" s="151"/>
      <c r="V70" s="151"/>
      <c r="W70" s="160"/>
      <c r="X70" s="16"/>
      <c r="Y70" s="16"/>
      <c r="Z70" s="16"/>
      <c r="AA70" s="16"/>
      <c r="AB70" s="16"/>
      <c r="AC70" s="16"/>
      <c r="AD70" s="16"/>
      <c r="AE70" s="16"/>
      <c r="AF70" s="16"/>
      <c r="AG70" s="16"/>
    </row>
    <row r="71" spans="1:33">
      <c r="A71" s="16"/>
      <c r="B71" s="166"/>
      <c r="C71" s="21"/>
      <c r="D71" s="22"/>
      <c r="E71" s="22"/>
      <c r="F71" s="166"/>
      <c r="G71" s="151"/>
      <c r="H71" s="160"/>
      <c r="I71" s="151"/>
      <c r="J71" s="151"/>
      <c r="K71" s="151"/>
      <c r="L71" s="151"/>
      <c r="M71" s="151"/>
      <c r="N71" s="151"/>
      <c r="O71" s="151"/>
      <c r="P71" s="151"/>
      <c r="Q71" s="151"/>
      <c r="R71" s="151"/>
      <c r="S71" s="151"/>
      <c r="T71" s="151"/>
      <c r="U71" s="151"/>
      <c r="V71" s="151"/>
      <c r="W71" s="160"/>
      <c r="X71" s="16"/>
      <c r="Y71" s="16"/>
      <c r="Z71" s="16"/>
      <c r="AA71" s="16"/>
      <c r="AB71" s="16"/>
      <c r="AC71" s="16"/>
      <c r="AD71" s="16"/>
      <c r="AE71" s="16"/>
      <c r="AF71" s="16"/>
      <c r="AG71" s="16"/>
    </row>
    <row r="72" spans="1:33">
      <c r="A72" s="16"/>
      <c r="B72" s="166"/>
      <c r="C72" s="21"/>
      <c r="D72" s="22"/>
      <c r="E72" s="22"/>
      <c r="F72" s="166"/>
      <c r="G72" s="151"/>
      <c r="H72" s="160"/>
      <c r="I72" s="151"/>
      <c r="J72" s="151"/>
      <c r="K72" s="151"/>
      <c r="L72" s="151"/>
      <c r="M72" s="151"/>
      <c r="N72" s="151"/>
      <c r="O72" s="151"/>
      <c r="P72" s="151"/>
      <c r="Q72" s="151"/>
      <c r="R72" s="151"/>
      <c r="S72" s="151"/>
      <c r="T72" s="151"/>
      <c r="U72" s="151"/>
      <c r="V72" s="151"/>
      <c r="W72" s="160"/>
      <c r="X72" s="16"/>
      <c r="Y72" s="16"/>
      <c r="Z72" s="16"/>
      <c r="AA72" s="16"/>
      <c r="AB72" s="16"/>
      <c r="AC72" s="16"/>
      <c r="AD72" s="16"/>
      <c r="AE72" s="16"/>
      <c r="AF72" s="16"/>
      <c r="AG72" s="16"/>
    </row>
    <row r="73" spans="1:33">
      <c r="A73" s="16"/>
      <c r="B73" s="166"/>
      <c r="C73" s="21"/>
      <c r="D73" s="22"/>
      <c r="E73" s="22"/>
      <c r="F73" s="166"/>
      <c r="G73" s="151"/>
      <c r="H73" s="160"/>
      <c r="I73" s="151"/>
      <c r="J73" s="151"/>
      <c r="K73" s="151"/>
      <c r="L73" s="151"/>
      <c r="M73" s="151"/>
      <c r="N73" s="151"/>
      <c r="O73" s="151"/>
      <c r="P73" s="151"/>
      <c r="Q73" s="151"/>
      <c r="R73" s="151"/>
      <c r="S73" s="151"/>
      <c r="T73" s="151"/>
      <c r="U73" s="151"/>
      <c r="V73" s="151"/>
      <c r="W73" s="160"/>
      <c r="X73" s="16"/>
      <c r="Y73" s="16"/>
      <c r="Z73" s="16"/>
      <c r="AA73" s="16"/>
      <c r="AB73" s="16"/>
      <c r="AC73" s="16"/>
      <c r="AD73" s="16"/>
      <c r="AE73" s="16"/>
      <c r="AF73" s="16"/>
      <c r="AG73" s="16"/>
    </row>
    <row r="74" spans="1:33">
      <c r="A74" s="16"/>
      <c r="B74" s="166"/>
      <c r="C74" s="21"/>
      <c r="D74" s="22"/>
      <c r="E74" s="22"/>
      <c r="F74" s="166"/>
      <c r="G74" s="151"/>
      <c r="H74" s="160"/>
      <c r="I74" s="151"/>
      <c r="J74" s="151"/>
      <c r="K74" s="151"/>
      <c r="L74" s="151"/>
      <c r="M74" s="151"/>
      <c r="N74" s="151"/>
      <c r="O74" s="151"/>
      <c r="P74" s="151"/>
      <c r="Q74" s="151"/>
      <c r="R74" s="151"/>
      <c r="S74" s="151"/>
      <c r="T74" s="151"/>
      <c r="U74" s="151"/>
      <c r="V74" s="151"/>
      <c r="W74" s="160"/>
      <c r="X74" s="16"/>
      <c r="Y74" s="16"/>
      <c r="Z74" s="16"/>
      <c r="AA74" s="16"/>
      <c r="AB74" s="16"/>
      <c r="AC74" s="16"/>
      <c r="AD74" s="16"/>
      <c r="AE74" s="16"/>
      <c r="AF74" s="16"/>
      <c r="AG74" s="16"/>
    </row>
    <row r="75" spans="1:33">
      <c r="A75" s="16"/>
      <c r="B75" s="166"/>
      <c r="C75" s="21"/>
      <c r="D75" s="22"/>
      <c r="E75" s="22"/>
      <c r="F75" s="166"/>
      <c r="G75" s="151"/>
      <c r="H75" s="160"/>
      <c r="I75" s="151"/>
      <c r="J75" s="151"/>
      <c r="K75" s="151"/>
      <c r="L75" s="151"/>
      <c r="M75" s="151"/>
      <c r="N75" s="151"/>
      <c r="O75" s="151"/>
      <c r="P75" s="151"/>
      <c r="Q75" s="151"/>
      <c r="R75" s="151"/>
      <c r="S75" s="151"/>
      <c r="T75" s="151"/>
      <c r="U75" s="151"/>
      <c r="V75" s="151"/>
      <c r="W75" s="160"/>
      <c r="X75" s="16"/>
      <c r="Y75" s="16"/>
      <c r="Z75" s="16"/>
      <c r="AA75" s="16"/>
      <c r="AB75" s="16"/>
      <c r="AC75" s="16"/>
      <c r="AD75" s="16"/>
      <c r="AE75" s="16"/>
      <c r="AF75" s="16"/>
      <c r="AG75" s="16"/>
    </row>
    <row r="76" spans="1:33">
      <c r="A76" s="16"/>
      <c r="B76" s="166"/>
      <c r="C76" s="21"/>
      <c r="D76" s="22"/>
      <c r="E76" s="22"/>
      <c r="F76" s="166"/>
      <c r="G76" s="151"/>
      <c r="H76" s="160"/>
      <c r="I76" s="151"/>
      <c r="J76" s="151"/>
      <c r="K76" s="151"/>
      <c r="L76" s="151"/>
      <c r="M76" s="151"/>
      <c r="N76" s="151"/>
      <c r="O76" s="151"/>
      <c r="P76" s="151"/>
      <c r="Q76" s="151"/>
      <c r="R76" s="151"/>
      <c r="S76" s="151"/>
      <c r="T76" s="151"/>
      <c r="U76" s="151"/>
      <c r="V76" s="151"/>
      <c r="W76" s="160"/>
      <c r="X76" s="16"/>
      <c r="Y76" s="16"/>
      <c r="Z76" s="16"/>
      <c r="AA76" s="16"/>
      <c r="AB76" s="16"/>
      <c r="AC76" s="16"/>
      <c r="AD76" s="16"/>
      <c r="AE76" s="16"/>
      <c r="AF76" s="16"/>
      <c r="AG76" s="16"/>
    </row>
    <row r="77" spans="1:33">
      <c r="A77" s="16"/>
      <c r="B77" s="166"/>
      <c r="C77" s="21"/>
      <c r="D77" s="22"/>
      <c r="E77" s="22"/>
      <c r="F77" s="166"/>
      <c r="G77" s="151"/>
      <c r="H77" s="160"/>
      <c r="I77" s="151"/>
      <c r="J77" s="151"/>
      <c r="K77" s="151"/>
      <c r="L77" s="151"/>
      <c r="M77" s="151"/>
      <c r="N77" s="151"/>
      <c r="O77" s="151"/>
      <c r="P77" s="151"/>
      <c r="Q77" s="151"/>
      <c r="R77" s="151"/>
      <c r="S77" s="151"/>
      <c r="T77" s="151"/>
      <c r="U77" s="151"/>
      <c r="V77" s="151"/>
      <c r="W77" s="160"/>
      <c r="X77" s="16"/>
      <c r="Y77" s="16"/>
      <c r="Z77" s="16"/>
      <c r="AA77" s="16"/>
      <c r="AB77" s="16"/>
      <c r="AC77" s="16"/>
      <c r="AD77" s="16"/>
      <c r="AE77" s="16"/>
      <c r="AF77" s="16"/>
      <c r="AG77" s="16"/>
    </row>
    <row r="78" spans="1:33">
      <c r="A78" s="16"/>
      <c r="B78" s="166"/>
      <c r="C78" s="21"/>
      <c r="D78" s="22"/>
      <c r="E78" s="22"/>
      <c r="F78" s="166"/>
      <c r="G78" s="151"/>
      <c r="H78" s="160"/>
      <c r="I78" s="151"/>
      <c r="J78" s="151"/>
      <c r="K78" s="151"/>
      <c r="L78" s="151"/>
      <c r="M78" s="151"/>
      <c r="N78" s="151"/>
      <c r="O78" s="151"/>
      <c r="P78" s="151"/>
      <c r="Q78" s="151"/>
      <c r="R78" s="151"/>
      <c r="S78" s="151"/>
      <c r="T78" s="151"/>
      <c r="U78" s="151"/>
      <c r="V78" s="151"/>
      <c r="W78" s="160"/>
      <c r="X78" s="16"/>
      <c r="Y78" s="16"/>
      <c r="Z78" s="16"/>
      <c r="AA78" s="16"/>
      <c r="AB78" s="16"/>
      <c r="AC78" s="16"/>
      <c r="AD78" s="16"/>
      <c r="AE78" s="16"/>
      <c r="AF78" s="16"/>
      <c r="AG78" s="16"/>
    </row>
    <row r="79" spans="1:33">
      <c r="A79" s="16"/>
      <c r="B79" s="166"/>
      <c r="C79" s="21"/>
      <c r="D79" s="22"/>
      <c r="E79" s="22"/>
      <c r="F79" s="166"/>
      <c r="G79" s="151"/>
      <c r="H79" s="160"/>
      <c r="I79" s="151"/>
      <c r="J79" s="151"/>
      <c r="K79" s="151"/>
      <c r="L79" s="151"/>
      <c r="M79" s="151"/>
      <c r="N79" s="151"/>
      <c r="O79" s="151"/>
      <c r="P79" s="151"/>
      <c r="Q79" s="151"/>
      <c r="R79" s="151"/>
      <c r="S79" s="151"/>
      <c r="T79" s="151"/>
      <c r="U79" s="151"/>
      <c r="V79" s="151"/>
      <c r="W79" s="160"/>
      <c r="X79" s="16"/>
      <c r="Y79" s="16"/>
      <c r="Z79" s="16"/>
      <c r="AA79" s="16"/>
      <c r="AB79" s="16"/>
      <c r="AC79" s="16"/>
      <c r="AD79" s="16"/>
      <c r="AE79" s="16"/>
      <c r="AF79" s="16"/>
      <c r="AG79" s="16"/>
    </row>
    <row r="80" spans="1:33">
      <c r="A80" s="16"/>
      <c r="B80" s="166"/>
      <c r="C80" s="21"/>
      <c r="D80" s="22"/>
      <c r="E80" s="22"/>
      <c r="F80" s="166"/>
      <c r="G80" s="151"/>
      <c r="H80" s="160"/>
      <c r="I80" s="151"/>
      <c r="J80" s="151"/>
      <c r="K80" s="151"/>
      <c r="L80" s="151"/>
      <c r="M80" s="151"/>
      <c r="N80" s="151"/>
      <c r="O80" s="151"/>
      <c r="P80" s="151"/>
      <c r="Q80" s="151"/>
      <c r="R80" s="151"/>
      <c r="S80" s="151"/>
      <c r="T80" s="151"/>
      <c r="U80" s="151"/>
      <c r="V80" s="151"/>
      <c r="W80" s="160"/>
      <c r="X80" s="16"/>
      <c r="Y80" s="16"/>
      <c r="Z80" s="16"/>
      <c r="AA80" s="16"/>
      <c r="AB80" s="16"/>
      <c r="AC80" s="16"/>
      <c r="AD80" s="16"/>
      <c r="AE80" s="16"/>
      <c r="AF80" s="16"/>
      <c r="AG80" s="16"/>
    </row>
    <row r="81" spans="1:33">
      <c r="A81" s="16"/>
      <c r="B81" s="166"/>
      <c r="C81" s="21"/>
      <c r="D81" s="22"/>
      <c r="E81" s="22"/>
      <c r="F81" s="166"/>
      <c r="G81" s="151"/>
      <c r="H81" s="160"/>
      <c r="I81" s="151"/>
      <c r="J81" s="151"/>
      <c r="K81" s="151"/>
      <c r="L81" s="151"/>
      <c r="M81" s="151"/>
      <c r="N81" s="151"/>
      <c r="O81" s="151"/>
      <c r="P81" s="151"/>
      <c r="Q81" s="151"/>
      <c r="R81" s="151"/>
      <c r="S81" s="151"/>
      <c r="T81" s="151"/>
      <c r="U81" s="151"/>
      <c r="V81" s="151"/>
      <c r="W81" s="160"/>
      <c r="X81" s="16"/>
      <c r="Y81" s="16"/>
      <c r="Z81" s="16"/>
      <c r="AA81" s="16"/>
      <c r="AB81" s="16"/>
      <c r="AC81" s="16"/>
      <c r="AD81" s="16"/>
      <c r="AE81" s="16"/>
      <c r="AF81" s="16"/>
      <c r="AG81" s="16"/>
    </row>
    <row r="82" spans="1:33">
      <c r="A82" s="16"/>
      <c r="B82" s="166"/>
      <c r="C82" s="21"/>
      <c r="D82" s="22"/>
      <c r="E82" s="22"/>
      <c r="F82" s="166"/>
      <c r="G82" s="151"/>
      <c r="H82" s="160"/>
      <c r="I82" s="151"/>
      <c r="J82" s="151"/>
      <c r="K82" s="151"/>
      <c r="L82" s="151"/>
      <c r="M82" s="151"/>
      <c r="N82" s="151"/>
      <c r="O82" s="151"/>
      <c r="P82" s="151"/>
      <c r="Q82" s="151"/>
      <c r="R82" s="151"/>
      <c r="S82" s="151"/>
      <c r="T82" s="151"/>
      <c r="U82" s="151"/>
      <c r="V82" s="151"/>
      <c r="W82" s="160"/>
      <c r="X82" s="16"/>
      <c r="Y82" s="16"/>
      <c r="Z82" s="16"/>
      <c r="AA82" s="16"/>
      <c r="AB82" s="16"/>
      <c r="AC82" s="16"/>
      <c r="AD82" s="16"/>
      <c r="AE82" s="16"/>
      <c r="AF82" s="16"/>
      <c r="AG82" s="16"/>
    </row>
    <row r="83" spans="1:33">
      <c r="A83" s="16"/>
      <c r="B83" s="166"/>
      <c r="C83" s="21"/>
      <c r="D83" s="22"/>
      <c r="E83" s="22"/>
      <c r="F83" s="166"/>
      <c r="G83" s="151"/>
      <c r="H83" s="160"/>
      <c r="I83" s="151"/>
      <c r="J83" s="151"/>
      <c r="K83" s="151"/>
      <c r="L83" s="151"/>
      <c r="M83" s="151"/>
      <c r="N83" s="151"/>
      <c r="O83" s="151"/>
      <c r="P83" s="151"/>
      <c r="Q83" s="151"/>
      <c r="R83" s="151"/>
      <c r="S83" s="151"/>
      <c r="T83" s="151"/>
      <c r="U83" s="151"/>
      <c r="V83" s="151"/>
      <c r="W83" s="160"/>
      <c r="X83" s="16"/>
      <c r="Y83" s="16"/>
      <c r="Z83" s="16"/>
      <c r="AA83" s="16"/>
      <c r="AB83" s="16"/>
      <c r="AC83" s="16"/>
      <c r="AD83" s="16"/>
      <c r="AE83" s="16"/>
      <c r="AF83" s="16"/>
      <c r="AG83" s="16"/>
    </row>
    <row r="84" spans="1:33">
      <c r="A84" s="16"/>
      <c r="B84" s="166"/>
      <c r="C84" s="21"/>
      <c r="D84" s="22"/>
      <c r="E84" s="22"/>
      <c r="F84" s="166"/>
      <c r="G84" s="151"/>
      <c r="H84" s="160"/>
      <c r="I84" s="151"/>
      <c r="J84" s="151"/>
      <c r="K84" s="151"/>
      <c r="L84" s="151"/>
      <c r="M84" s="151"/>
      <c r="N84" s="151"/>
      <c r="O84" s="151"/>
      <c r="P84" s="151"/>
      <c r="Q84" s="151"/>
      <c r="R84" s="151"/>
      <c r="S84" s="151"/>
      <c r="T84" s="151"/>
      <c r="U84" s="151"/>
      <c r="V84" s="151"/>
      <c r="W84" s="160"/>
      <c r="X84" s="16"/>
      <c r="Y84" s="16"/>
      <c r="Z84" s="16"/>
      <c r="AA84" s="16"/>
      <c r="AB84" s="16"/>
      <c r="AC84" s="16"/>
      <c r="AD84" s="16"/>
      <c r="AE84" s="16"/>
      <c r="AF84" s="16"/>
      <c r="AG84" s="16"/>
    </row>
    <row r="85" spans="1:33">
      <c r="A85" s="16"/>
      <c r="B85" s="166"/>
      <c r="C85" s="21"/>
      <c r="D85" s="22"/>
      <c r="E85" s="22"/>
      <c r="F85" s="166"/>
      <c r="G85" s="151"/>
      <c r="H85" s="160"/>
      <c r="I85" s="151"/>
      <c r="J85" s="151"/>
      <c r="K85" s="151"/>
      <c r="L85" s="151"/>
      <c r="M85" s="151"/>
      <c r="N85" s="151"/>
      <c r="O85" s="151"/>
      <c r="P85" s="151"/>
      <c r="Q85" s="151"/>
      <c r="R85" s="151"/>
      <c r="S85" s="151"/>
      <c r="T85" s="151"/>
      <c r="U85" s="151"/>
      <c r="V85" s="151"/>
      <c r="W85" s="160"/>
      <c r="X85" s="16"/>
      <c r="Y85" s="16"/>
      <c r="Z85" s="16"/>
      <c r="AA85" s="16"/>
      <c r="AB85" s="16"/>
      <c r="AC85" s="16"/>
      <c r="AD85" s="16"/>
      <c r="AE85" s="16"/>
      <c r="AF85" s="16"/>
      <c r="AG85" s="16"/>
    </row>
    <row r="86" spans="1:33">
      <c r="A86" s="16"/>
      <c r="B86" s="166"/>
      <c r="C86" s="21"/>
      <c r="D86" s="22"/>
      <c r="E86" s="22"/>
      <c r="F86" s="166"/>
      <c r="G86" s="151"/>
      <c r="H86" s="160"/>
      <c r="I86" s="151"/>
      <c r="J86" s="151"/>
      <c r="K86" s="151"/>
      <c r="L86" s="151"/>
      <c r="M86" s="151"/>
      <c r="N86" s="151"/>
      <c r="O86" s="151"/>
      <c r="P86" s="151"/>
      <c r="Q86" s="151"/>
      <c r="R86" s="151"/>
      <c r="S86" s="151"/>
      <c r="T86" s="151"/>
      <c r="U86" s="151"/>
      <c r="V86" s="151"/>
      <c r="W86" s="160"/>
      <c r="X86" s="16"/>
      <c r="Y86" s="16"/>
      <c r="Z86" s="16"/>
      <c r="AA86" s="16"/>
      <c r="AB86" s="16"/>
      <c r="AC86" s="16"/>
      <c r="AD86" s="16"/>
      <c r="AE86" s="16"/>
      <c r="AF86" s="16"/>
      <c r="AG86" s="16"/>
    </row>
    <row r="87" spans="1:33">
      <c r="A87" s="16"/>
      <c r="B87" s="166"/>
      <c r="C87" s="21"/>
      <c r="D87" s="22"/>
      <c r="E87" s="22"/>
      <c r="F87" s="166"/>
      <c r="G87" s="151"/>
      <c r="H87" s="160"/>
      <c r="I87" s="151"/>
      <c r="J87" s="151"/>
      <c r="K87" s="151"/>
      <c r="L87" s="151"/>
      <c r="M87" s="151"/>
      <c r="N87" s="151"/>
      <c r="O87" s="151"/>
      <c r="P87" s="151"/>
      <c r="Q87" s="151"/>
      <c r="R87" s="151"/>
      <c r="S87" s="151"/>
      <c r="T87" s="151"/>
      <c r="U87" s="151"/>
      <c r="V87" s="151"/>
      <c r="W87" s="160"/>
      <c r="X87" s="16"/>
      <c r="Y87" s="16"/>
      <c r="Z87" s="16"/>
      <c r="AA87" s="16"/>
      <c r="AB87" s="16"/>
      <c r="AC87" s="16"/>
      <c r="AD87" s="16"/>
      <c r="AE87" s="16"/>
      <c r="AF87" s="16"/>
      <c r="AG87" s="16"/>
    </row>
    <row r="88" spans="1:33">
      <c r="A88" s="16"/>
      <c r="B88" s="166"/>
      <c r="C88" s="21"/>
      <c r="D88" s="22"/>
      <c r="E88" s="22"/>
      <c r="F88" s="166"/>
      <c r="G88" s="151"/>
      <c r="H88" s="160"/>
      <c r="I88" s="151"/>
      <c r="J88" s="151"/>
      <c r="K88" s="151"/>
      <c r="L88" s="151"/>
      <c r="M88" s="151"/>
      <c r="N88" s="151"/>
      <c r="O88" s="151"/>
      <c r="P88" s="151"/>
      <c r="Q88" s="151"/>
      <c r="R88" s="151"/>
      <c r="S88" s="151"/>
      <c r="T88" s="151"/>
      <c r="U88" s="151"/>
      <c r="V88" s="151"/>
      <c r="W88" s="160"/>
      <c r="X88" s="16"/>
      <c r="Y88" s="16"/>
      <c r="Z88" s="16"/>
      <c r="AA88" s="16"/>
      <c r="AB88" s="16"/>
      <c r="AC88" s="16"/>
      <c r="AD88" s="16"/>
      <c r="AE88" s="16"/>
      <c r="AF88" s="16"/>
      <c r="AG88" s="16"/>
    </row>
    <row r="89" spans="1:33">
      <c r="A89" s="16"/>
      <c r="B89" s="166"/>
      <c r="C89" s="21"/>
      <c r="D89" s="22"/>
      <c r="E89" s="22"/>
      <c r="F89" s="166"/>
      <c r="G89" s="151"/>
      <c r="H89" s="160"/>
      <c r="I89" s="151"/>
      <c r="J89" s="151"/>
      <c r="K89" s="151"/>
      <c r="L89" s="151"/>
      <c r="M89" s="151"/>
      <c r="N89" s="151"/>
      <c r="O89" s="151"/>
      <c r="P89" s="151"/>
      <c r="Q89" s="151"/>
      <c r="R89" s="151"/>
      <c r="S89" s="151"/>
      <c r="T89" s="151"/>
      <c r="U89" s="151"/>
      <c r="V89" s="151"/>
      <c r="W89" s="160"/>
      <c r="X89" s="16"/>
      <c r="Y89" s="16"/>
      <c r="Z89" s="16"/>
      <c r="AA89" s="16"/>
      <c r="AB89" s="16"/>
      <c r="AC89" s="16"/>
      <c r="AD89" s="16"/>
      <c r="AE89" s="16"/>
      <c r="AF89" s="16"/>
      <c r="AG89" s="16"/>
    </row>
    <row r="90" spans="1:33">
      <c r="A90" s="16"/>
      <c r="B90" s="166"/>
      <c r="C90" s="21"/>
      <c r="D90" s="22"/>
      <c r="E90" s="22"/>
      <c r="F90" s="166"/>
      <c r="G90" s="151"/>
      <c r="H90" s="160"/>
      <c r="I90" s="151"/>
      <c r="J90" s="151"/>
      <c r="K90" s="151"/>
      <c r="L90" s="151"/>
      <c r="M90" s="151"/>
      <c r="N90" s="151"/>
      <c r="O90" s="151"/>
      <c r="P90" s="151"/>
      <c r="Q90" s="151"/>
      <c r="R90" s="151"/>
      <c r="S90" s="151"/>
      <c r="T90" s="151"/>
      <c r="U90" s="151"/>
      <c r="V90" s="151"/>
      <c r="W90" s="160"/>
      <c r="X90" s="16"/>
      <c r="Y90" s="16"/>
      <c r="Z90" s="16"/>
      <c r="AA90" s="16"/>
      <c r="AB90" s="16"/>
      <c r="AC90" s="16"/>
      <c r="AD90" s="16"/>
      <c r="AE90" s="16"/>
      <c r="AF90" s="16"/>
      <c r="AG90" s="16"/>
    </row>
    <row r="91" spans="1:33">
      <c r="A91" s="16"/>
      <c r="B91" s="166"/>
      <c r="C91" s="21"/>
      <c r="D91" s="22"/>
      <c r="E91" s="22"/>
      <c r="F91" s="166"/>
      <c r="G91" s="151"/>
      <c r="H91" s="160"/>
      <c r="I91" s="151"/>
      <c r="J91" s="151"/>
      <c r="K91" s="151"/>
      <c r="L91" s="151"/>
      <c r="M91" s="151"/>
      <c r="N91" s="151"/>
      <c r="O91" s="151"/>
      <c r="P91" s="151"/>
      <c r="Q91" s="151"/>
      <c r="R91" s="151"/>
      <c r="S91" s="151"/>
      <c r="T91" s="151"/>
      <c r="U91" s="151"/>
      <c r="V91" s="151"/>
      <c r="W91" s="160"/>
      <c r="X91" s="16"/>
      <c r="Y91" s="16"/>
      <c r="Z91" s="16"/>
      <c r="AA91" s="16"/>
      <c r="AB91" s="16"/>
      <c r="AC91" s="16"/>
      <c r="AD91" s="16"/>
      <c r="AE91" s="16"/>
      <c r="AF91" s="16"/>
      <c r="AG91" s="16"/>
    </row>
    <row r="92" spans="1:33">
      <c r="A92" s="16"/>
      <c r="B92" s="166"/>
      <c r="C92" s="21"/>
      <c r="D92" s="22"/>
      <c r="E92" s="22"/>
      <c r="F92" s="166"/>
      <c r="G92" s="151"/>
      <c r="H92" s="160"/>
      <c r="I92" s="151"/>
      <c r="J92" s="151"/>
      <c r="K92" s="151"/>
      <c r="L92" s="151"/>
      <c r="M92" s="151"/>
      <c r="N92" s="151"/>
      <c r="O92" s="151"/>
      <c r="P92" s="151"/>
      <c r="Q92" s="151"/>
      <c r="R92" s="151"/>
      <c r="S92" s="151"/>
      <c r="T92" s="151"/>
      <c r="U92" s="151"/>
      <c r="V92" s="151"/>
      <c r="W92" s="160"/>
      <c r="X92" s="16"/>
      <c r="Y92" s="16"/>
      <c r="Z92" s="16"/>
      <c r="AA92" s="16"/>
      <c r="AB92" s="16"/>
      <c r="AC92" s="16"/>
      <c r="AD92" s="16"/>
      <c r="AE92" s="16"/>
      <c r="AF92" s="16"/>
      <c r="AG92" s="16"/>
    </row>
    <row r="93" spans="1:33">
      <c r="A93" s="16"/>
      <c r="B93" s="166"/>
      <c r="C93" s="21"/>
      <c r="D93" s="22"/>
      <c r="E93" s="22"/>
      <c r="F93" s="166"/>
      <c r="G93" s="151"/>
      <c r="H93" s="160"/>
      <c r="I93" s="151"/>
      <c r="J93" s="151"/>
      <c r="K93" s="151"/>
      <c r="L93" s="151"/>
      <c r="M93" s="151"/>
      <c r="N93" s="151"/>
      <c r="O93" s="151"/>
      <c r="P93" s="151"/>
      <c r="Q93" s="151"/>
      <c r="R93" s="151"/>
      <c r="S93" s="151"/>
      <c r="T93" s="151"/>
      <c r="U93" s="151"/>
      <c r="V93" s="151"/>
      <c r="W93" s="160"/>
      <c r="X93" s="16"/>
      <c r="Y93" s="16"/>
      <c r="Z93" s="16"/>
      <c r="AA93" s="16"/>
      <c r="AB93" s="16"/>
      <c r="AC93" s="16"/>
      <c r="AD93" s="16"/>
      <c r="AE93" s="16"/>
      <c r="AF93" s="16"/>
      <c r="AG93" s="16"/>
    </row>
  </sheetData>
  <conditionalFormatting sqref="H62 H6 P50 D56 D4 D8 D12 D16 D20 D24 D28 D32 D36 D40 D44 D48 D52 D60 H14 H22 H30 H38 H46 H54 L42 L26 L10 P18 L58 T34 T56 D64">
    <cfRule type="expression" dxfId="139" priority="38" stopIfTrue="1">
      <formula>IF(N(E4)&gt;N(E5),TRUE,FALSE)</formula>
    </cfRule>
  </conditionalFormatting>
  <conditionalFormatting sqref="C4 K26 G6 C8 C12 C16 C20 C24 C28 C32 C36 C40 C44 C48 C52 C56 C60 C64 G14 G22 G30 G38 G46 G54 G62 K58 K42 K10 O18 O50 S56">
    <cfRule type="expression" dxfId="137" priority="37" stopIfTrue="1">
      <formula>IF(N(E4)&gt;N(E5),TRUE,FALSE)</formula>
    </cfRule>
  </conditionalFormatting>
  <conditionalFormatting sqref="E4 Q18 U34 I6 M10 E8 E12 E16 E20 E24 E28 E32 E36 E40 E44 E48 E52 E56 E60 E64 I14 I22 I30 I38 I46 I54 I62 M26 M42 M58 Q50 U56">
    <cfRule type="expression" dxfId="135" priority="36" stopIfTrue="1">
      <formula>IF(N(E4)&gt;N(E5),TRUE,FALSE)</formula>
    </cfRule>
  </conditionalFormatting>
  <conditionalFormatting sqref="C5 K27 G7 C9 C13 C17 C21 C25 C29 C33 C37 C41 C45 C49 C53 C57 C61 C65 G15 G23 G31 G39 G47 G55 G63 K59 K43 K11 O19 O51 S35 S57">
    <cfRule type="expression" dxfId="133" priority="35" stopIfTrue="1">
      <formula>IF(N(E5)&gt;N(E4),TRUE,FALSE)</formula>
    </cfRule>
  </conditionalFormatting>
  <conditionalFormatting sqref="T57 H63 H7 T35 L59 P19 L11 L27 L43 H55 H47 H39 H31 H23 H15 P51">
    <cfRule type="expression" dxfId="131" priority="34" stopIfTrue="1">
      <formula>IF(N(I7)&gt;N(I6),TRUE,FALSE)</formula>
    </cfRule>
  </conditionalFormatting>
  <conditionalFormatting sqref="D5 D9 D13 D17 D21 D25 D29 D33 D37 D41 D45 D49 D53 D57 D61 D65">
    <cfRule type="expression" dxfId="129" priority="33" stopIfTrue="1">
      <formula>IF(N(E5)&gt;N(E4),TRUE,FALSE)</formula>
    </cfRule>
  </conditionalFormatting>
  <conditionalFormatting sqref="E5">
    <cfRule type="expression" dxfId="127" priority="32" stopIfTrue="1">
      <formula>IF(N(E5)&gt;N(E6),TRUE,FALSE)</formula>
    </cfRule>
  </conditionalFormatting>
  <conditionalFormatting sqref="E9">
    <cfRule type="expression" dxfId="125" priority="31" stopIfTrue="1">
      <formula>IF(N(E9)&gt;N(E10),TRUE,FALSE)</formula>
    </cfRule>
  </conditionalFormatting>
  <conditionalFormatting sqref="E13">
    <cfRule type="expression" dxfId="123" priority="30" stopIfTrue="1">
      <formula>IF(N(E13)&gt;N(E14),TRUE,FALSE)</formula>
    </cfRule>
  </conditionalFormatting>
  <conditionalFormatting sqref="E17">
    <cfRule type="expression" dxfId="121" priority="29" stopIfTrue="1">
      <formula>IF(N(E17)&gt;N(E18),TRUE,FALSE)</formula>
    </cfRule>
  </conditionalFormatting>
  <conditionalFormatting sqref="E21">
    <cfRule type="expression" dxfId="119" priority="28" stopIfTrue="1">
      <formula>IF(N(E21)&gt;N(E22),TRUE,FALSE)</formula>
    </cfRule>
  </conditionalFormatting>
  <conditionalFormatting sqref="E25">
    <cfRule type="expression" dxfId="117" priority="27" stopIfTrue="1">
      <formula>IF(N(E25)&gt;N(E26),TRUE,FALSE)</formula>
    </cfRule>
  </conditionalFormatting>
  <conditionalFormatting sqref="E29">
    <cfRule type="expression" dxfId="115" priority="26" stopIfTrue="1">
      <formula>IF(N(E29)&gt;N(E30),TRUE,FALSE)</formula>
    </cfRule>
  </conditionalFormatting>
  <conditionalFormatting sqref="E33">
    <cfRule type="expression" dxfId="113" priority="25" stopIfTrue="1">
      <formula>IF(N(E33)&gt;N(E34),TRUE,FALSE)</formula>
    </cfRule>
  </conditionalFormatting>
  <conditionalFormatting sqref="E37">
    <cfRule type="expression" dxfId="111" priority="24" stopIfTrue="1">
      <formula>IF(N(E37)&gt;N(E38),TRUE,FALSE)</formula>
    </cfRule>
  </conditionalFormatting>
  <conditionalFormatting sqref="E41">
    <cfRule type="expression" dxfId="109" priority="23" stopIfTrue="1">
      <formula>IF(N(E41)&gt;N(E42),TRUE,FALSE)</formula>
    </cfRule>
  </conditionalFormatting>
  <conditionalFormatting sqref="E45">
    <cfRule type="expression" dxfId="107" priority="22" stopIfTrue="1">
      <formula>IF(N(E45)&gt;N(E46),TRUE,FALSE)</formula>
    </cfRule>
  </conditionalFormatting>
  <conditionalFormatting sqref="E49">
    <cfRule type="expression" dxfId="105" priority="21" stopIfTrue="1">
      <formula>IF(N(E49)&gt;N(E50),TRUE,FALSE)</formula>
    </cfRule>
  </conditionalFormatting>
  <conditionalFormatting sqref="E53">
    <cfRule type="expression" dxfId="103" priority="20" stopIfTrue="1">
      <formula>IF(N(E53)&gt;N(E54),TRUE,FALSE)</formula>
    </cfRule>
  </conditionalFormatting>
  <conditionalFormatting sqref="E57">
    <cfRule type="expression" dxfId="101" priority="19" stopIfTrue="1">
      <formula>IF(N(E57)&gt;N(E58),TRUE,FALSE)</formula>
    </cfRule>
  </conditionalFormatting>
  <conditionalFormatting sqref="E61">
    <cfRule type="expression" dxfId="99" priority="18" stopIfTrue="1">
      <formula>IF(N(E61)&gt;N(E62),TRUE,FALSE)</formula>
    </cfRule>
  </conditionalFormatting>
  <conditionalFormatting sqref="E65">
    <cfRule type="expression" dxfId="97" priority="17" stopIfTrue="1">
      <formula>IF(N(E65)&gt;N(E66),TRUE,FALSE)</formula>
    </cfRule>
  </conditionalFormatting>
  <conditionalFormatting sqref="I7">
    <cfRule type="expression" dxfId="95" priority="16" stopIfTrue="1">
      <formula>IF(N(I7)&gt;N(I8),TRUE,FALSE)</formula>
    </cfRule>
  </conditionalFormatting>
  <conditionalFormatting sqref="I15">
    <cfRule type="expression" dxfId="93" priority="15" stopIfTrue="1">
      <formula>IF(N(I15)&gt;N(I16),TRUE,FALSE)</formula>
    </cfRule>
  </conditionalFormatting>
  <conditionalFormatting sqref="I23">
    <cfRule type="expression" dxfId="91" priority="14" stopIfTrue="1">
      <formula>IF(N(I23)&gt;N(I24),TRUE,FALSE)</formula>
    </cfRule>
  </conditionalFormatting>
  <conditionalFormatting sqref="I31">
    <cfRule type="expression" dxfId="89" priority="13" stopIfTrue="1">
      <formula>IF(N(I31)&gt;N(I32),TRUE,FALSE)</formula>
    </cfRule>
  </conditionalFormatting>
  <conditionalFormatting sqref="I39">
    <cfRule type="expression" dxfId="87" priority="12" stopIfTrue="1">
      <formula>IF(N(I39)&gt;N(I40),TRUE,FALSE)</formula>
    </cfRule>
  </conditionalFormatting>
  <conditionalFormatting sqref="I47">
    <cfRule type="expression" dxfId="85" priority="11" stopIfTrue="1">
      <formula>IF(N(I47)&gt;N(I48),TRUE,FALSE)</formula>
    </cfRule>
  </conditionalFormatting>
  <conditionalFormatting sqref="I55">
    <cfRule type="expression" dxfId="83" priority="10" stopIfTrue="1">
      <formula>IF(N(I55)&gt;N(I56),TRUE,FALSE)</formula>
    </cfRule>
  </conditionalFormatting>
  <conditionalFormatting sqref="I63">
    <cfRule type="expression" dxfId="81" priority="9" stopIfTrue="1">
      <formula>IF(N(I63)&gt;N(I64),TRUE,FALSE)</formula>
    </cfRule>
  </conditionalFormatting>
  <conditionalFormatting sqref="M11">
    <cfRule type="expression" dxfId="79" priority="8" stopIfTrue="1">
      <formula>IF(N(M11)&gt;N(M12),TRUE,FALSE)</formula>
    </cfRule>
  </conditionalFormatting>
  <conditionalFormatting sqref="M27">
    <cfRule type="expression" dxfId="77" priority="7" stopIfTrue="1">
      <formula>IF(N(M27)&gt;N(M28),TRUE,FALSE)</formula>
    </cfRule>
  </conditionalFormatting>
  <conditionalFormatting sqref="M43">
    <cfRule type="expression" dxfId="75" priority="6" stopIfTrue="1">
      <formula>IF(N(M43)&gt;N(M44),TRUE,FALSE)</formula>
    </cfRule>
  </conditionalFormatting>
  <conditionalFormatting sqref="M59">
    <cfRule type="expression" dxfId="73" priority="5" stopIfTrue="1">
      <formula>IF(N(M59)&gt;N(M60),TRUE,FALSE)</formula>
    </cfRule>
  </conditionalFormatting>
  <conditionalFormatting sqref="Q19">
    <cfRule type="expression" dxfId="71" priority="4" stopIfTrue="1">
      <formula>IF(N(Q19)&gt;N(Q20),TRUE,FALSE)</formula>
    </cfRule>
  </conditionalFormatting>
  <conditionalFormatting sqref="Q51">
    <cfRule type="expression" dxfId="69" priority="3" stopIfTrue="1">
      <formula>IF(N(Q51)&gt;N(Q52),TRUE,FALSE)</formula>
    </cfRule>
  </conditionalFormatting>
  <conditionalFormatting sqref="U35">
    <cfRule type="expression" dxfId="67" priority="2" stopIfTrue="1">
      <formula>IF(N(U35)&gt;N(U36),TRUE,FALSE)</formula>
    </cfRule>
  </conditionalFormatting>
  <conditionalFormatting sqref="U57">
    <cfRule type="expression" dxfId="65" priority="1" stopIfTrue="1">
      <formula>IF(N(U57)&gt;N(U58),TRUE,FALSE)</formula>
    </cfRule>
  </conditionalFormatting>
  <pageMargins left="0.7" right="0.7" top="0.78740157499999996" bottom="0.78740157499999996" header="0.3" footer="0.3"/>
  <legacyDrawing r:id="rId1"/>
</worksheet>
</file>

<file path=xl/worksheets/sheet21.xml><?xml version="1.0" encoding="utf-8"?>
<worksheet xmlns="http://schemas.openxmlformats.org/spreadsheetml/2006/main" xmlns:r="http://schemas.openxmlformats.org/officeDocument/2006/relationships">
  <dimension ref="A1:AD51"/>
  <sheetViews>
    <sheetView workbookViewId="0">
      <selection sqref="A1:XFD1048576"/>
    </sheetView>
  </sheetViews>
  <sheetFormatPr defaultColWidth="9" defaultRowHeight="12.75"/>
  <cols>
    <col min="1" max="1" width="6.42578125" customWidth="1"/>
    <col min="2" max="2" width="1.570312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c r="A2" s="50"/>
      <c r="B2" s="254"/>
      <c r="C2" s="255">
        <v>16</v>
      </c>
      <c r="D2" s="132" t="s">
        <v>406</v>
      </c>
      <c r="E2" s="15"/>
      <c r="F2" s="16"/>
      <c r="G2" s="189">
        <v>8</v>
      </c>
      <c r="H2" s="132" t="s">
        <v>406</v>
      </c>
      <c r="I2" s="15"/>
      <c r="J2" s="16"/>
      <c r="K2" s="189">
        <v>4</v>
      </c>
      <c r="L2" s="132" t="s">
        <v>416</v>
      </c>
      <c r="M2" s="16"/>
      <c r="N2" s="16"/>
      <c r="O2" s="189">
        <v>2</v>
      </c>
      <c r="P2" s="132" t="s">
        <v>414</v>
      </c>
      <c r="Q2" s="16"/>
      <c r="R2" s="16"/>
      <c r="S2" s="189">
        <v>1</v>
      </c>
      <c r="T2" s="148" t="s">
        <v>415</v>
      </c>
      <c r="U2" s="16"/>
      <c r="V2" s="16"/>
      <c r="W2" s="16"/>
      <c r="X2" s="16"/>
      <c r="Y2" s="16"/>
      <c r="Z2" s="15"/>
      <c r="AA2" s="16"/>
    </row>
    <row r="3" spans="1:30" ht="29.1" customHeight="1" thickBot="1">
      <c r="A3" s="16"/>
      <c r="B3" s="31"/>
      <c r="C3" s="261"/>
      <c r="D3" s="302" t="s">
        <v>317</v>
      </c>
      <c r="E3" s="303" t="str">
        <f ca="1">IF(OR(TRIM(D4)="-",TRIM(D5)="-"),"",VLOOKUP(MIN(C4,C5),[1]Hřiště!$B$11:$E$42,4,0))</f>
        <v/>
      </c>
      <c r="F3" s="51"/>
      <c r="G3" s="51"/>
      <c r="H3" s="94"/>
      <c r="I3" s="53"/>
      <c r="J3" s="51"/>
      <c r="K3" s="51"/>
      <c r="L3" s="94"/>
      <c r="M3" s="53"/>
      <c r="N3" s="51"/>
      <c r="O3" s="51"/>
      <c r="P3" s="94"/>
      <c r="Q3" s="53"/>
      <c r="R3" s="51"/>
      <c r="S3" s="51"/>
      <c r="T3" s="57"/>
      <c r="U3" s="218"/>
      <c r="V3" s="15"/>
      <c r="W3" s="16"/>
      <c r="X3" s="16"/>
      <c r="Y3" s="16"/>
      <c r="Z3" s="15"/>
      <c r="AA3" s="16"/>
    </row>
    <row r="4" spans="1:30" ht="18.75" thickBot="1">
      <c r="A4" s="87">
        <f ca="1">VLOOKUP(C4,[1]Postupy!$A$3:$C$18,3,0)</f>
        <v>6</v>
      </c>
      <c r="B4" s="16"/>
      <c r="C4" s="79">
        <v>1</v>
      </c>
      <c r="D4" s="256" t="str">
        <f ca="1">VLOOKUP(C4,[1]Postupy!$A$3:$AT$18,46,0)</f>
        <v>6 PLUK Jablonec - Lukáš Petr</v>
      </c>
      <c r="E4" s="130">
        <v>7</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c r="A5" s="87">
        <f ca="1">VLOOKUP(C5,[1]Postupy!$A$3:$C$18,3,0)</f>
        <v>26</v>
      </c>
      <c r="B5" s="16"/>
      <c r="C5" s="81">
        <v>16</v>
      </c>
      <c r="D5" s="256" t="str">
        <f ca="1">VLOOKUP(C5,[1]Postupy!$A$3:$AT$18,46,0)</f>
        <v>26 PPA POZORKA - Michovský Jiří</v>
      </c>
      <c r="E5" s="131">
        <v>11</v>
      </c>
      <c r="F5" s="20"/>
      <c r="G5" s="25"/>
      <c r="H5" s="302" t="s">
        <v>317</v>
      </c>
      <c r="I5" s="303" t="str">
        <f ca="1">IF(OR(TRIM(H6)="-",TRIM(H7)="-"),"",VLOOKUP(MIN(G6,G7),[1]Hřiště!$B$11:$E$42,4,0))</f>
        <v/>
      </c>
      <c r="J5" s="16"/>
      <c r="K5" s="16"/>
      <c r="L5" s="33"/>
      <c r="M5" s="16"/>
      <c r="N5" s="16"/>
      <c r="O5" s="16"/>
      <c r="P5" s="16"/>
      <c r="Q5" s="16"/>
      <c r="R5" s="16"/>
      <c r="S5" s="16"/>
      <c r="T5" s="17"/>
      <c r="U5" s="16"/>
      <c r="V5" s="16"/>
      <c r="W5" s="16"/>
      <c r="X5" s="16"/>
      <c r="Y5" s="16"/>
      <c r="Z5" s="16"/>
      <c r="AA5" s="16"/>
      <c r="AB5" s="16"/>
    </row>
    <row r="6" spans="1:30" ht="18.75" thickBot="1">
      <c r="A6" s="77"/>
      <c r="B6" s="21"/>
      <c r="C6" s="27"/>
      <c r="D6" s="219"/>
      <c r="E6" s="27"/>
      <c r="F6" s="16"/>
      <c r="G6" s="79">
        <v>1</v>
      </c>
      <c r="H6" s="80" t="str">
        <f ca="1">IF(OR(TRIM(D4)="-",TRIM(D5)="-"), IF(TRIM(D4)="-",D5,D4),IF(AND(E4="",E5="")," ",IF(N(E4)=N(E5)," ",IF(N(E4)&gt;N(E5),D4,D5))))</f>
        <v>26 PPA POZORKA - Michovský Jiří</v>
      </c>
      <c r="I6" s="130">
        <v>6</v>
      </c>
      <c r="J6" s="19"/>
      <c r="K6" s="15"/>
      <c r="L6" s="34"/>
      <c r="M6" s="15"/>
      <c r="N6" s="16"/>
      <c r="O6" s="16"/>
      <c r="P6" s="16"/>
      <c r="Q6" s="16"/>
      <c r="R6" s="16"/>
      <c r="S6" s="16"/>
      <c r="T6" s="16"/>
      <c r="U6" s="16"/>
      <c r="V6" s="15"/>
      <c r="W6" s="16"/>
      <c r="X6" s="16"/>
      <c r="Y6" s="16"/>
      <c r="Z6" s="15"/>
      <c r="AA6" s="16"/>
      <c r="AB6" s="16"/>
      <c r="AC6" s="16"/>
      <c r="AD6" s="17"/>
    </row>
    <row r="7" spans="1:30" ht="20.25" thickTop="1" thickBot="1">
      <c r="A7" s="76"/>
      <c r="B7" s="31"/>
      <c r="C7" s="16"/>
      <c r="D7" s="302" t="s">
        <v>317</v>
      </c>
      <c r="E7" s="303" t="str">
        <f ca="1">IF(OR(TRIM(D8)="-",TRIM(D9)="-"),"",VLOOKUP(MIN(C8,C9),[1]Hřiště!$B$11:$E$42,4,0))</f>
        <v/>
      </c>
      <c r="F7" s="16"/>
      <c r="G7" s="81">
        <v>8</v>
      </c>
      <c r="H7" s="82" t="str">
        <f ca="1">IF(OR(TRIM(D8)="-",TRIM(D9)="-"), IF(TRIM(D8)="-",D9,D8),IF(AND(E8="",E9="")," ",IF(N(E8)=N(E9)," ",IF(N(E8)&gt;N(E9),D8,D9))))</f>
        <v>30 1. KPK Vrchlabí - Brázda Vladimír</v>
      </c>
      <c r="I7" s="131">
        <v>13</v>
      </c>
      <c r="J7" s="20"/>
      <c r="K7" s="25"/>
      <c r="L7" s="34"/>
      <c r="M7" s="15"/>
      <c r="N7" s="16"/>
      <c r="O7" s="16"/>
      <c r="P7" s="16"/>
      <c r="Q7" s="16"/>
      <c r="R7" s="16"/>
      <c r="S7" s="16"/>
      <c r="T7" s="16"/>
      <c r="U7" s="16"/>
      <c r="V7" s="15"/>
      <c r="W7" s="16"/>
      <c r="X7" s="16"/>
      <c r="Y7" s="16"/>
      <c r="Z7" s="15"/>
      <c r="AA7" s="16"/>
      <c r="AB7" s="16"/>
      <c r="AC7" s="16"/>
      <c r="AD7" s="16"/>
    </row>
    <row r="8" spans="1:30" ht="18.75" thickBot="1">
      <c r="A8" s="87">
        <f ca="1">VLOOKUP(C8,[1]Postupy!$A$3:$C$18,3,0)</f>
        <v>11</v>
      </c>
      <c r="B8" s="16"/>
      <c r="C8" s="79">
        <v>9</v>
      </c>
      <c r="D8" s="256" t="str">
        <f ca="1">VLOOKUP(C8,[1]Postupy!$A$3:$AT$18,46,0)</f>
        <v>11 Petank Club Praha - Froněk Jiří ml.</v>
      </c>
      <c r="E8" s="130">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c r="A9" s="87">
        <f ca="1">VLOOKUP(C9,[1]Postupy!$A$3:$C$18,3,0)</f>
        <v>30</v>
      </c>
      <c r="B9" s="16"/>
      <c r="C9" s="81">
        <v>8</v>
      </c>
      <c r="D9" s="256" t="str">
        <f ca="1">VLOOKUP(C9,[1]Postupy!$A$3:$AT$18,46,0)</f>
        <v>30 1. KPK Vrchlabí - Brázda Vladimír</v>
      </c>
      <c r="E9" s="131">
        <v>13</v>
      </c>
      <c r="F9" s="27"/>
      <c r="G9" s="16"/>
      <c r="H9" s="46"/>
      <c r="I9" s="16"/>
      <c r="J9" s="16"/>
      <c r="K9" s="25"/>
      <c r="L9" s="302" t="s">
        <v>317</v>
      </c>
      <c r="M9" s="303" t="str">
        <f ca="1">IF(OR(TRIM(L10)="-",TRIM(L11)="-"),"",VLOOKUP(MIN(K10,K11),[1]Hřiště!$B$11:$E$42,4,0))</f>
        <v/>
      </c>
      <c r="N9" s="16"/>
      <c r="O9" s="16"/>
      <c r="P9" s="16"/>
      <c r="Q9" s="16"/>
      <c r="R9" s="16"/>
      <c r="S9" s="16"/>
      <c r="T9" s="17"/>
      <c r="U9" s="16"/>
      <c r="V9" s="16"/>
      <c r="W9" s="16"/>
      <c r="X9" s="16"/>
      <c r="Y9" s="16"/>
      <c r="Z9" s="16"/>
      <c r="AA9" s="16"/>
      <c r="AB9" s="16"/>
    </row>
    <row r="10" spans="1:30" ht="18.75" thickBot="1">
      <c r="A10" s="77"/>
      <c r="B10" s="55"/>
      <c r="C10" s="56"/>
      <c r="D10" s="45"/>
      <c r="E10" s="16"/>
      <c r="F10" s="16"/>
      <c r="G10" s="16"/>
      <c r="H10" s="47"/>
      <c r="I10" s="17"/>
      <c r="J10" s="17"/>
      <c r="K10" s="79">
        <v>1</v>
      </c>
      <c r="L10" s="80" t="str">
        <f ca="1">IF(OR(TRIM(H6)="-",TRIM(H7)="-"), IF(TRIM(H6)="-",H7,H6),IF(AND(I6="",I7="")," ",IF(N(I6)=N(I7)," ",IF(N(I6)&gt;N(I7),H6,H7))))</f>
        <v>30 1. KPK Vrchlabí - Brázda Vladimír</v>
      </c>
      <c r="M10" s="130" t="str">
        <f>VLOOKUP(K10,[1]Postupy!$A$3:$AY$18,51,0)</f>
        <v/>
      </c>
      <c r="N10" s="17"/>
      <c r="O10" s="28"/>
      <c r="P10" s="28"/>
      <c r="Q10" s="28"/>
      <c r="R10" s="16"/>
      <c r="S10" s="17"/>
      <c r="T10" s="16"/>
      <c r="U10" s="16"/>
      <c r="V10" s="16"/>
      <c r="W10" s="16"/>
      <c r="X10" s="16"/>
      <c r="Y10" s="16"/>
      <c r="Z10" s="16"/>
      <c r="AA10" s="16"/>
    </row>
    <row r="11" spans="1:30" ht="20.25" thickTop="1" thickBot="1">
      <c r="A11" s="76"/>
      <c r="B11" s="21"/>
      <c r="C11" s="16"/>
      <c r="D11" s="302" t="s">
        <v>317</v>
      </c>
      <c r="E11" s="303" t="str">
        <f ca="1">IF(OR(TRIM(D12)="-",TRIM(D13)="-"),"",VLOOKUP(MIN(C12,C13),[1]Hřiště!$B$11:$E$42,4,0))</f>
        <v/>
      </c>
      <c r="F11" s="16"/>
      <c r="G11" s="16"/>
      <c r="H11" s="48"/>
      <c r="I11" s="17"/>
      <c r="J11" s="17"/>
      <c r="K11" s="81">
        <v>4</v>
      </c>
      <c r="L11" s="82" t="str">
        <f ca="1">IF(OR(TRIM(H14)="-",TRIM(H15)="-"), IF(TRIM(H14)="-",H15,H14),IF(AND(I14="",I15="")," ",IF(N(I14)=N(I15)," ",IF(N(I14)&gt;N(I15),H14,H15))))</f>
        <v>3 Carreau Brno - Michálek Ivo</v>
      </c>
      <c r="M11" s="131">
        <v>1</v>
      </c>
      <c r="N11" s="20"/>
      <c r="O11" s="220"/>
      <c r="P11" s="18"/>
      <c r="Q11" s="16"/>
      <c r="R11" s="16"/>
      <c r="S11" s="16"/>
      <c r="T11" s="16"/>
      <c r="U11" s="16"/>
      <c r="V11" s="16"/>
      <c r="W11" s="16"/>
      <c r="X11" s="16"/>
      <c r="Y11" s="15"/>
      <c r="Z11" s="16"/>
      <c r="AA11" s="16"/>
      <c r="AB11" s="16"/>
      <c r="AC11" s="17"/>
    </row>
    <row r="12" spans="1:30" ht="19.5" thickTop="1" thickBot="1">
      <c r="A12" s="87">
        <f ca="1">VLOOKUP(C12,[1]Postupy!$A$3:$C$18,3,0)</f>
        <v>5</v>
      </c>
      <c r="B12" s="16"/>
      <c r="C12" s="79">
        <v>5</v>
      </c>
      <c r="D12" s="256" t="str">
        <f ca="1">VLOOKUP(C12,[1]Postupy!$A$3:$AT$18,46,0)</f>
        <v>5 PC Kolová - Kauca Jindřich</v>
      </c>
      <c r="E12" s="130">
        <v>11</v>
      </c>
      <c r="F12" s="19"/>
      <c r="G12" s="16"/>
      <c r="H12" s="48"/>
      <c r="I12" s="17"/>
      <c r="J12" s="23"/>
      <c r="K12" s="15"/>
      <c r="L12" s="46"/>
      <c r="M12" s="17"/>
      <c r="N12" s="17"/>
      <c r="O12" s="220"/>
      <c r="P12" s="18"/>
      <c r="Q12" s="17"/>
      <c r="R12" s="16"/>
      <c r="S12" s="17"/>
      <c r="T12" s="16"/>
      <c r="U12" s="16"/>
      <c r="V12" s="16"/>
      <c r="W12" s="16"/>
      <c r="X12" s="16"/>
      <c r="Y12" s="15"/>
      <c r="Z12" s="16"/>
      <c r="AA12" s="16"/>
      <c r="AB12" s="16"/>
      <c r="AC12" s="16"/>
    </row>
    <row r="13" spans="1:30" ht="20.25" thickTop="1" thickBot="1">
      <c r="A13" s="87">
        <f ca="1">VLOOKUP(C13,[1]Postupy!$A$3:$C$18,3,0)</f>
        <v>8</v>
      </c>
      <c r="B13" s="16"/>
      <c r="C13" s="81">
        <v>12</v>
      </c>
      <c r="D13" s="256" t="str">
        <f ca="1">VLOOKUP(C13,[1]Postupy!$A$3:$AT$18,46,0)</f>
        <v>8 SK Sahara Vědomice - Demčíková Jiřina</v>
      </c>
      <c r="E13" s="131">
        <v>5</v>
      </c>
      <c r="F13" s="20"/>
      <c r="G13" s="25"/>
      <c r="H13" s="302" t="s">
        <v>317</v>
      </c>
      <c r="I13" s="303" t="str">
        <f ca="1">IF(OR(TRIM(H14)="-",TRIM(H15)="-"),"",VLOOKUP(MIN(G14,G15),[1]Hřiště!$B$11:$E$42,4,0))</f>
        <v/>
      </c>
      <c r="J13" s="23"/>
      <c r="K13" s="15"/>
      <c r="L13" s="45"/>
      <c r="M13" s="17"/>
      <c r="N13" s="17"/>
      <c r="O13" s="220"/>
      <c r="P13" s="18"/>
      <c r="Q13" s="17"/>
      <c r="R13" s="16"/>
      <c r="S13" s="17"/>
      <c r="T13" s="16"/>
      <c r="U13" s="16"/>
      <c r="V13" s="16"/>
      <c r="W13" s="16"/>
      <c r="X13" s="16"/>
      <c r="Y13" s="16"/>
      <c r="Z13" s="16"/>
      <c r="AA13" s="16"/>
    </row>
    <row r="14" spans="1:30" ht="19.5" thickTop="1" thickBot="1">
      <c r="A14" s="77"/>
      <c r="B14" s="21"/>
      <c r="C14" s="16"/>
      <c r="D14" s="46"/>
      <c r="E14" s="16"/>
      <c r="F14" s="16"/>
      <c r="G14" s="79">
        <v>5</v>
      </c>
      <c r="H14" s="80" t="str">
        <f ca="1">IF(OR(TRIM(D12)="-",TRIM(D13)="-"), IF(TRIM(D12)="-",D13,D12),IF(AND(E12="",E13="")," ",IF(N(E12)=N(E13)," ",IF(N(E12)&gt;N(E13),D12,D13))))</f>
        <v>5 PC Kolová - Kauca Jindřich</v>
      </c>
      <c r="I14" s="130">
        <v>9</v>
      </c>
      <c r="J14" s="26"/>
      <c r="K14" s="16"/>
      <c r="L14" s="48"/>
      <c r="M14" s="17"/>
      <c r="N14" s="17"/>
      <c r="O14" s="220"/>
      <c r="P14" s="18"/>
      <c r="Q14" s="16"/>
      <c r="R14" s="16"/>
      <c r="S14" s="16"/>
      <c r="T14" s="16"/>
      <c r="U14" s="17"/>
      <c r="V14" s="16"/>
      <c r="W14" s="16"/>
      <c r="X14" s="16"/>
      <c r="Y14" s="17"/>
      <c r="Z14" s="16"/>
      <c r="AA14" s="16"/>
    </row>
    <row r="15" spans="1:30" ht="20.25" thickTop="1" thickBot="1">
      <c r="A15" s="76"/>
      <c r="B15" s="31"/>
      <c r="C15" s="16"/>
      <c r="D15" s="302" t="s">
        <v>317</v>
      </c>
      <c r="E15" s="303" t="str">
        <f ca="1">IF(OR(TRIM(D16)="-",TRIM(D17)="-"),"",VLOOKUP(MIN(C16,C17),[1]Hřiště!$B$11:$E$42,4,0))</f>
        <v/>
      </c>
      <c r="F15" s="16"/>
      <c r="G15" s="81">
        <v>4</v>
      </c>
      <c r="H15" s="82" t="str">
        <f ca="1">IF(OR(TRIM(D16)="-",TRIM(D17)="-"), IF(TRIM(D16)="-",D17,D16),IF(AND(E16="",E17="")," ",IF(N(E16)=N(E17)," ",IF(N(E16)&gt;N(E17),D16,D17))))</f>
        <v>3 Carreau Brno - Michálek Ivo</v>
      </c>
      <c r="I15" s="131">
        <v>13</v>
      </c>
      <c r="J15" s="27"/>
      <c r="K15" s="16"/>
      <c r="L15" s="48"/>
      <c r="M15" s="17"/>
      <c r="N15" s="17"/>
      <c r="O15" s="220"/>
      <c r="P15" s="18"/>
      <c r="Q15" s="16"/>
      <c r="R15" s="16"/>
      <c r="S15" s="16"/>
      <c r="T15" s="16"/>
      <c r="U15" s="17"/>
      <c r="V15" s="16"/>
      <c r="W15" s="16"/>
      <c r="X15" s="16"/>
      <c r="Y15" s="17"/>
      <c r="Z15" s="16"/>
      <c r="AA15" s="16"/>
    </row>
    <row r="16" spans="1:30" ht="20.25" thickTop="1" thickBot="1">
      <c r="A16" s="87">
        <f ca="1">VLOOKUP(C16,[1]Postupy!$A$3:$C$18,3,0)</f>
        <v>3</v>
      </c>
      <c r="B16" s="16"/>
      <c r="C16" s="79">
        <v>13</v>
      </c>
      <c r="D16" s="256" t="str">
        <f ca="1">VLOOKUP(C16,[1]Postupy!$A$3:$AT$18,46,0)</f>
        <v>3 Carreau Brno - Michálek Ivo</v>
      </c>
      <c r="E16" s="130">
        <v>13</v>
      </c>
      <c r="F16" s="26"/>
      <c r="G16" s="25"/>
      <c r="H16" s="46"/>
      <c r="I16" s="15"/>
      <c r="J16" s="16"/>
      <c r="K16" s="16"/>
      <c r="L16" s="48"/>
      <c r="M16" s="17"/>
      <c r="N16" s="17"/>
      <c r="O16" s="220"/>
      <c r="P16" s="214" t="s">
        <v>414</v>
      </c>
      <c r="Q16" s="17"/>
      <c r="R16" s="16"/>
      <c r="S16" s="17"/>
      <c r="T16" s="33"/>
      <c r="U16" s="16"/>
      <c r="V16" s="16"/>
      <c r="W16" s="16"/>
      <c r="X16" s="16"/>
      <c r="Y16" s="16"/>
      <c r="Z16" s="16"/>
      <c r="AA16" s="16"/>
    </row>
    <row r="17" spans="1:29" ht="20.25" thickTop="1" thickBot="1">
      <c r="A17" s="87">
        <f ca="1">VLOOKUP(C17,[1]Postupy!$A$3:$C$18,3,0)</f>
        <v>34</v>
      </c>
      <c r="B17" s="16"/>
      <c r="C17" s="81">
        <v>4</v>
      </c>
      <c r="D17" s="256" t="str">
        <f ca="1">VLOOKUP(C17,[1]Postupy!$A$3:$AT$18,46,0)</f>
        <v>34 JAPKO - Stejskal Václav</v>
      </c>
      <c r="E17" s="131">
        <v>4</v>
      </c>
      <c r="F17" s="27"/>
      <c r="G17" s="16"/>
      <c r="H17" s="46"/>
      <c r="I17" s="16"/>
      <c r="J17" s="16"/>
      <c r="K17" s="16"/>
      <c r="L17" s="48"/>
      <c r="M17" s="17"/>
      <c r="N17" s="17"/>
      <c r="O17" s="222"/>
      <c r="P17" s="302" t="s">
        <v>317</v>
      </c>
      <c r="Q17" s="303" t="str">
        <f ca="1">IF(OR(TRIM(P18)="-",TRIM(P19)="-"),"",VLOOKUP(MIN(O18,O19),[1]Hřiště!$B$11:$E$42,4,0))</f>
        <v/>
      </c>
      <c r="R17" s="16"/>
      <c r="S17" s="17"/>
      <c r="T17" s="217"/>
      <c r="U17" s="16"/>
      <c r="V17" s="16"/>
      <c r="W17" s="16"/>
      <c r="X17" s="16"/>
      <c r="Y17" s="16"/>
      <c r="Z17" s="16"/>
      <c r="AA17" s="16"/>
    </row>
    <row r="18" spans="1:29" ht="19.5" thickTop="1" thickBot="1">
      <c r="A18" s="77"/>
      <c r="B18" s="21"/>
      <c r="C18" s="16"/>
      <c r="D18" s="46"/>
      <c r="E18" s="16"/>
      <c r="F18" s="16"/>
      <c r="G18" s="16"/>
      <c r="H18" s="49"/>
      <c r="I18" s="16"/>
      <c r="J18" s="16"/>
      <c r="K18" s="16"/>
      <c r="L18" s="49"/>
      <c r="M18" s="16"/>
      <c r="N18" s="16"/>
      <c r="O18" s="79">
        <v>1</v>
      </c>
      <c r="P18" s="80" t="str">
        <f ca="1">IF(OR(TRIM(L10)="-",TRIM(L11)="-"), IF(TRIM(L10)="-",L11,L10),IF(AND(M10="",M11="")," ",IF(N(M10)=N(M11)," ",IF(N(M10)&gt;N(M11),L10,L11))))</f>
        <v>3 Carreau Brno - Michálek Ivo</v>
      </c>
      <c r="Q18" s="130">
        <v>11</v>
      </c>
      <c r="R18" s="26"/>
      <c r="S18" s="37">
        <v>1</v>
      </c>
      <c r="T18" s="101" t="str">
        <f ca="1">IF(AND(Q18="",Q19="")," ",IF(N(Q18)=N(Q19)," ",IF(N(Q18)&gt;N(Q19),P18,P19)))</f>
        <v>2 PC Sokol Lipník - Vavrovič Petr ml.</v>
      </c>
      <c r="U18" s="38">
        <v>1</v>
      </c>
      <c r="V18" s="16"/>
      <c r="W18" s="16"/>
      <c r="X18" s="16"/>
      <c r="Y18" s="16"/>
      <c r="Z18" s="16"/>
      <c r="AA18" s="16"/>
    </row>
    <row r="19" spans="1:29" ht="20.25" thickTop="1" thickBot="1">
      <c r="A19" s="76"/>
      <c r="B19" s="31"/>
      <c r="C19" s="16"/>
      <c r="D19" s="302" t="s">
        <v>317</v>
      </c>
      <c r="E19" s="303" t="str">
        <f ca="1">IF(OR(TRIM(D20)="-",TRIM(D21)="-"),"",VLOOKUP(MIN(C20,C21),[1]Hřiště!$B$11:$E$42,4,0))</f>
        <v/>
      </c>
      <c r="F19" s="16"/>
      <c r="G19" s="16"/>
      <c r="H19" s="49"/>
      <c r="I19" s="16"/>
      <c r="J19" s="16"/>
      <c r="K19" s="16"/>
      <c r="L19" s="49"/>
      <c r="M19" s="16"/>
      <c r="N19" s="16"/>
      <c r="O19" s="81">
        <v>2</v>
      </c>
      <c r="P19" s="82" t="str">
        <f ca="1">IF(OR(TRIM(L26)="-",TRIM(L27)="-"),IF(TRIM(L26)="-",L27,L26),IF(AND(M26="",M27="")," ",IF(N(M26)=N(M27)," ",IF(N(M26)&gt;N(M27),L26,L27))))</f>
        <v>2 PC Sokol Lipník - Vavrovič Petr ml.</v>
      </c>
      <c r="Q19" s="131">
        <v>13</v>
      </c>
      <c r="R19" s="16"/>
      <c r="S19" s="37">
        <v>2</v>
      </c>
      <c r="T19" s="99" t="str">
        <f ca="1">IF(AND(Q18="",Q19="")," ",IF(N(Q19)=N(Q18)," ",IF(N(Q19)&gt;N(Q18),P18,P19)))</f>
        <v>3 Carreau Brno - Michálek Ivo</v>
      </c>
      <c r="U19" s="98">
        <v>2</v>
      </c>
      <c r="V19" s="16"/>
      <c r="W19" s="16"/>
      <c r="X19" s="16"/>
      <c r="Y19" s="16"/>
      <c r="Z19" s="16"/>
      <c r="AA19" s="16"/>
    </row>
    <row r="20" spans="1:29" ht="18.75" thickBot="1">
      <c r="A20" s="87">
        <f ca="1">VLOOKUP(C20,[1]Postupy!$A$3:$C$18,3,0)</f>
        <v>23</v>
      </c>
      <c r="B20" s="16"/>
      <c r="C20" s="79">
        <v>3</v>
      </c>
      <c r="D20" s="256" t="str">
        <f ca="1">VLOOKUP(C20,[1]Postupy!$A$3:$AT$18,46,0)</f>
        <v>23 Bowle 09 Klatovy - Hůrka Jindřich</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c r="A21" s="87">
        <f ca="1">VLOOKUP(C21,[1]Postupy!$A$3:$C$18,3,0)</f>
        <v>35</v>
      </c>
      <c r="B21" s="16"/>
      <c r="C21" s="81">
        <v>14</v>
      </c>
      <c r="D21" s="256" t="str">
        <f ca="1">VLOOKUP(C21,[1]Postupy!$A$3:$AT$18,46,0)</f>
        <v>35 PC Egrensis - Hošek Vladislav</v>
      </c>
      <c r="E21" s="131">
        <v>4</v>
      </c>
      <c r="F21" s="20"/>
      <c r="G21" s="25"/>
      <c r="H21" s="302" t="s">
        <v>317</v>
      </c>
      <c r="I21" s="303" t="str">
        <f ca="1">IF(OR(TRIM(H22)="-",TRIM(H23)="-"),"",VLOOKUP(MIN(G22,G23),[1]Hřiště!$B$11:$E$42,4,0))</f>
        <v/>
      </c>
      <c r="J21" s="16"/>
      <c r="K21" s="16"/>
      <c r="L21" s="48"/>
      <c r="M21" s="17"/>
      <c r="N21" s="17"/>
      <c r="O21" s="25"/>
      <c r="P21" s="33"/>
      <c r="Q21" s="15"/>
      <c r="R21" s="16"/>
      <c r="S21" s="16"/>
      <c r="T21" s="16"/>
      <c r="U21" s="16"/>
      <c r="V21" s="16"/>
      <c r="W21" s="16"/>
      <c r="X21" s="16"/>
      <c r="Y21" s="16"/>
      <c r="Z21" s="16"/>
      <c r="AA21" s="16"/>
    </row>
    <row r="22" spans="1:29" ht="18.75" thickBot="1">
      <c r="A22" s="77"/>
      <c r="B22" s="21"/>
      <c r="C22" s="16"/>
      <c r="D22" s="46"/>
      <c r="E22" s="16"/>
      <c r="F22" s="16"/>
      <c r="G22" s="79">
        <v>3</v>
      </c>
      <c r="H22" s="80" t="str">
        <f ca="1">IF(OR(TRIM(D20)="-",TRIM(D21)="-"), IF(TRIM(D20)="-",D21,D20),IF(AND(E20="",E21="")," ",IF(N(E20)=N(E21)," ",IF(N(E20)&gt;N(E21),D20,D21))))</f>
        <v>23 Bowle 09 Klatovy - Hůrka Jindřich</v>
      </c>
      <c r="I22" s="130">
        <v>9</v>
      </c>
      <c r="J22" s="19"/>
      <c r="K22" s="15"/>
      <c r="L22" s="48"/>
      <c r="M22" s="17"/>
      <c r="N22" s="17"/>
      <c r="O22" s="25"/>
      <c r="P22" s="15"/>
      <c r="Q22" s="15"/>
      <c r="R22" s="16"/>
      <c r="S22" s="16"/>
      <c r="T22" s="16"/>
      <c r="U22" s="16"/>
      <c r="V22" s="16"/>
      <c r="W22" s="16"/>
      <c r="X22" s="17"/>
      <c r="Y22" s="16"/>
      <c r="Z22" s="16"/>
    </row>
    <row r="23" spans="1:29" ht="20.25" thickTop="1" thickBot="1">
      <c r="A23" s="76"/>
      <c r="B23" s="31"/>
      <c r="C23" s="16"/>
      <c r="D23" s="302" t="s">
        <v>317</v>
      </c>
      <c r="E23" s="303" t="str">
        <f ca="1">IF(OR(TRIM(D24)="-",TRIM(D25)="-"),"",VLOOKUP(MIN(C24,C25),[1]Hřiště!$B$11:$E$42,4,0))</f>
        <v/>
      </c>
      <c r="F23" s="16"/>
      <c r="G23" s="81">
        <v>6</v>
      </c>
      <c r="H23" s="82" t="str">
        <f ca="1">IF(OR(TRIM(D24)="-",TRIM(D25)="-"), IF(TRIM(D24)="-",D25,D24),IF(AND(E24="",E25="")," ",IF(N(E24)=N(E25)," ",IF(N(E24)&gt;N(E25),D24,D25))))</f>
        <v>2 PC Sokol Lipník - Vavrovič Petr ml.</v>
      </c>
      <c r="I23" s="131">
        <v>10</v>
      </c>
      <c r="J23" s="20"/>
      <c r="K23" s="25"/>
      <c r="L23" s="48"/>
      <c r="M23" s="17"/>
      <c r="N23" s="17"/>
      <c r="O23" s="25"/>
      <c r="P23" s="15"/>
      <c r="Q23" s="15"/>
      <c r="R23" s="16"/>
      <c r="S23" s="16"/>
      <c r="T23" s="16"/>
      <c r="U23" s="17"/>
      <c r="V23" s="16"/>
      <c r="W23" s="16"/>
      <c r="X23" s="17"/>
      <c r="Y23" s="16"/>
      <c r="Z23" s="16"/>
      <c r="AA23" s="17"/>
      <c r="AB23" s="16"/>
      <c r="AC23" s="16"/>
    </row>
    <row r="24" spans="1:29" ht="18.75" thickBot="1">
      <c r="A24" s="87">
        <f ca="1">VLOOKUP(C24,[1]Postupy!$A$3:$C$18,3,0)</f>
        <v>2</v>
      </c>
      <c r="B24" s="16"/>
      <c r="C24" s="79">
        <v>11</v>
      </c>
      <c r="D24" s="256" t="str">
        <f ca="1">VLOOKUP(C24,[1]Postupy!$A$3:$AT$18,46,0)</f>
        <v>2 PC Sokol Lipník - Vavrovič Petr ml.</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c r="A25" s="87">
        <f ca="1">VLOOKUP(C25,[1]Postupy!$A$3:$C$18,3,0)</f>
        <v>4</v>
      </c>
      <c r="B25" s="16"/>
      <c r="C25" s="81">
        <v>6</v>
      </c>
      <c r="D25" s="256" t="str">
        <f ca="1">VLOOKUP(C25,[1]Postupy!$A$3:$AT$18,46,0)</f>
        <v>4 VARAN - Valenz Lukáš</v>
      </c>
      <c r="E25" s="131">
        <v>6</v>
      </c>
      <c r="F25" s="27"/>
      <c r="G25" s="16"/>
      <c r="H25" s="46"/>
      <c r="I25" s="16"/>
      <c r="J25" s="16"/>
      <c r="K25" s="25"/>
      <c r="L25" s="302" t="s">
        <v>317</v>
      </c>
      <c r="M25" s="303" t="str">
        <f ca="1">IF(OR(TRIM(L26)="-",TRIM(L27)="-"),"",VLOOKUP(MIN(K26,K27),[1]Hřiště!$B$11:$E$42,4,0))</f>
        <v/>
      </c>
      <c r="N25" s="17"/>
      <c r="O25" s="25"/>
      <c r="P25" s="15"/>
      <c r="Q25" s="15"/>
      <c r="R25" s="16"/>
      <c r="S25" s="16"/>
      <c r="T25" s="16"/>
      <c r="U25" s="16"/>
      <c r="V25" s="16"/>
      <c r="W25" s="16"/>
      <c r="X25" s="16"/>
      <c r="Y25" s="16"/>
      <c r="Z25" s="16"/>
      <c r="AA25" s="16"/>
    </row>
    <row r="26" spans="1:29" ht="18.75" thickBot="1">
      <c r="A26" s="77"/>
      <c r="B26" s="21"/>
      <c r="C26" s="16"/>
      <c r="D26" s="46"/>
      <c r="E26" s="16"/>
      <c r="F26" s="16"/>
      <c r="G26" s="16"/>
      <c r="H26" s="48"/>
      <c r="I26" s="17"/>
      <c r="J26" s="17"/>
      <c r="K26" s="79">
        <v>3</v>
      </c>
      <c r="L26" s="80" t="str">
        <f ca="1">IF(OR(TRIM(H22)="-",TRIM(H23)="-"), IF(TRIM(H22)="-",H23,H22),IF(AND(I22="",I23="")," ",IF(N(I22)=N(I23)," ",IF(N(I22)&gt;N(I23),H22,H23))))</f>
        <v>2 PC Sokol Lipník - Vavrovič Petr ml.</v>
      </c>
      <c r="M26" s="130">
        <v>13</v>
      </c>
      <c r="N26" s="26"/>
      <c r="O26" s="25"/>
      <c r="P26" s="15"/>
      <c r="Q26" s="15"/>
      <c r="R26" s="16"/>
      <c r="S26" s="16"/>
      <c r="T26" s="16"/>
      <c r="U26" s="16"/>
      <c r="V26" s="16"/>
      <c r="W26" s="16"/>
      <c r="X26" s="16"/>
      <c r="Y26" s="16"/>
      <c r="Z26" s="16"/>
      <c r="AA26" s="16"/>
    </row>
    <row r="27" spans="1:29" ht="20.25" thickTop="1" thickBot="1">
      <c r="A27" s="76"/>
      <c r="B27" s="31"/>
      <c r="C27" s="16"/>
      <c r="D27" s="302" t="s">
        <v>317</v>
      </c>
      <c r="E27" s="303" t="str">
        <f ca="1">IF(OR(TRIM(D28)="-",TRIM(D29)="-"),"",VLOOKUP(MIN(C28,C29),[1]Hřiště!$B$11:$E$42,4,0))</f>
        <v/>
      </c>
      <c r="F27" s="16"/>
      <c r="G27" s="16"/>
      <c r="H27" s="48"/>
      <c r="I27" s="17"/>
      <c r="J27" s="17"/>
      <c r="K27" s="81">
        <v>2</v>
      </c>
      <c r="L27" s="82" t="str">
        <f ca="1">IF(OR(TRIM(H30)="-",TRIM(H31)="-"), IF(TRIM(H30)="-",H31,H30),IF(AND(I30="",I31="")," ",IF(N(I30)=N(I31)," ",IF(N(I30)&gt;N(I31),H30,H31))))</f>
        <v>1 Carreau Brno - Michálek Tomáš</v>
      </c>
      <c r="M27" s="131">
        <v>12</v>
      </c>
      <c r="N27" s="27"/>
      <c r="O27" s="16"/>
      <c r="P27" s="16"/>
      <c r="Q27" s="16"/>
      <c r="R27" s="16"/>
      <c r="S27" s="16"/>
      <c r="T27" s="16"/>
      <c r="U27" s="16"/>
      <c r="V27" s="16"/>
      <c r="W27" s="16"/>
      <c r="X27" s="16"/>
      <c r="Y27" s="16"/>
      <c r="Z27" s="16"/>
      <c r="AA27" s="16"/>
    </row>
    <row r="28" spans="1:29" ht="18.75" thickBot="1">
      <c r="A28" s="87">
        <f ca="1">VLOOKUP(C28,[1]Postupy!$A$3:$C$18,3,0)</f>
        <v>20</v>
      </c>
      <c r="B28" s="16"/>
      <c r="C28" s="79">
        <v>7</v>
      </c>
      <c r="D28" s="256" t="str">
        <f ca="1">VLOOKUP(C28,[1]Postupy!$A$3:$AT$18,46,0)</f>
        <v>20 VARAN - Valenzová Helena</v>
      </c>
      <c r="E28" s="130">
        <v>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c r="A29" s="87">
        <f ca="1">VLOOKUP(C29,[1]Postupy!$A$3:$C$18,3,0)</f>
        <v>9</v>
      </c>
      <c r="B29" s="16"/>
      <c r="C29" s="81">
        <v>10</v>
      </c>
      <c r="D29" s="256" t="str">
        <f ca="1">VLOOKUP(C29,[1]Postupy!$A$3:$AT$18,46,0)</f>
        <v>9 Club Rodamiento - Dlouhá Ivana</v>
      </c>
      <c r="E29" s="131">
        <v>11</v>
      </c>
      <c r="F29" s="20"/>
      <c r="G29" s="25"/>
      <c r="H29" s="302" t="s">
        <v>317</v>
      </c>
      <c r="I29" s="303" t="str">
        <f ca="1">IF(OR(TRIM(H30)="-",TRIM(H31)="-"),"",VLOOKUP(MIN(G30,G31),[1]Hřiště!$B$11:$E$42,4,0))</f>
        <v/>
      </c>
      <c r="J29" s="23"/>
      <c r="K29" s="15"/>
      <c r="L29" s="33"/>
      <c r="M29" s="15"/>
      <c r="N29" s="16"/>
      <c r="O29" s="151"/>
      <c r="P29" s="212" t="s">
        <v>417</v>
      </c>
      <c r="Q29" s="151"/>
      <c r="R29" s="151"/>
      <c r="S29" s="151"/>
      <c r="T29" s="16"/>
      <c r="U29" s="16"/>
      <c r="V29" s="16"/>
      <c r="W29" s="16"/>
      <c r="X29" s="16"/>
      <c r="Y29" s="16"/>
      <c r="Z29" s="16"/>
      <c r="AA29" s="16"/>
    </row>
    <row r="30" spans="1:29" ht="18.75" thickBot="1">
      <c r="A30" s="77"/>
      <c r="B30" s="21"/>
      <c r="C30" s="16"/>
      <c r="D30" s="46"/>
      <c r="E30" s="16"/>
      <c r="F30" s="16"/>
      <c r="G30" s="79">
        <v>7</v>
      </c>
      <c r="H30" s="80" t="str">
        <f ca="1">IF(OR(TRIM(D28)="-",TRIM(D29)="-"), IF(TRIM(D28)="-",D29,D28),IF(AND(E28="",E29="")," ",IF(N(E28)=N(E29)," ",IF(N(E28)&gt;N(E29),D28,D29))))</f>
        <v>9 Club Rodamiento - Dlouhá Ivana</v>
      </c>
      <c r="I30" s="130">
        <v>9</v>
      </c>
      <c r="J30" s="26"/>
      <c r="K30" s="16"/>
      <c r="L30" s="33"/>
      <c r="M30" s="16"/>
      <c r="N30" s="16"/>
      <c r="O30" s="151"/>
      <c r="P30" s="213" t="s">
        <v>418</v>
      </c>
      <c r="Q30" s="151"/>
      <c r="R30" s="151"/>
      <c r="S30" s="151"/>
      <c r="T30" s="16"/>
      <c r="U30" s="16"/>
      <c r="V30" s="16"/>
      <c r="W30" s="16"/>
      <c r="X30" s="16"/>
      <c r="Y30" s="16"/>
      <c r="Z30" s="16"/>
      <c r="AA30" s="16"/>
      <c r="AB30" s="16"/>
      <c r="AC30" s="16"/>
    </row>
    <row r="31" spans="1:29" ht="20.25" thickTop="1" thickBot="1">
      <c r="A31" s="76"/>
      <c r="B31" s="31"/>
      <c r="C31" s="16"/>
      <c r="D31" s="302" t="s">
        <v>317</v>
      </c>
      <c r="E31" s="303" t="str">
        <f ca="1">IF(OR(TRIM(D32)="-",TRIM(D33)="-"),"",VLOOKUP(MIN(C32,C33),[1]Hřiště!$B$11:$E$42,4,0))</f>
        <v/>
      </c>
      <c r="F31" s="16"/>
      <c r="G31" s="81">
        <v>2</v>
      </c>
      <c r="H31" s="82" t="str">
        <f ca="1">IF(OR(TRIM(D32)="-",TRIM(D33)="-"), IF(TRIM(D32)="-",D33,D32),IF(AND(E32="",E33="")," ",IF(N(E32)=N(E33)," ",IF(N(E32)&gt;N(E33),D32,D33))))</f>
        <v>1 Carreau Brno - Michálek Tomáš</v>
      </c>
      <c r="I31" s="131">
        <v>13</v>
      </c>
      <c r="J31" s="27"/>
      <c r="K31" s="16"/>
      <c r="L31" s="33"/>
      <c r="M31" s="16"/>
      <c r="N31" s="16"/>
      <c r="O31" s="151"/>
      <c r="P31" s="302" t="s">
        <v>317</v>
      </c>
      <c r="Q31" s="303" t="str">
        <f ca="1">IF(OR(TRIM(P32)="-",TRIM(P33)="-"),"",VLOOKUP(MIN(O32,O33),[1]Hřiště!$B$11:$E$42,4,0))</f>
        <v/>
      </c>
      <c r="R31" s="151"/>
      <c r="S31" s="151"/>
      <c r="T31" s="16"/>
      <c r="U31" s="16"/>
      <c r="V31" s="16"/>
      <c r="W31" s="16"/>
      <c r="X31" s="16"/>
      <c r="Y31" s="16"/>
      <c r="Z31" s="16"/>
      <c r="AA31" s="16"/>
      <c r="AB31" s="16"/>
      <c r="AC31" s="16"/>
    </row>
    <row r="32" spans="1:29" ht="19.5" thickTop="1" thickBot="1">
      <c r="A32" s="87">
        <f ca="1">VLOOKUP(C32,[1]Postupy!$A$3:$C$18,3,0)</f>
        <v>38</v>
      </c>
      <c r="B32" s="16"/>
      <c r="C32" s="79">
        <v>15</v>
      </c>
      <c r="D32" s="256" t="str">
        <f ca="1">VLOOKUP(C32,[1]Postupy!$A$3:$AT$18,46,0)</f>
        <v>38 PK Osika Plzeň - Mráz Václav</v>
      </c>
      <c r="E32" s="130">
        <v>5</v>
      </c>
      <c r="F32" s="26"/>
      <c r="G32" s="25"/>
      <c r="H32" s="33"/>
      <c r="I32" s="15"/>
      <c r="J32" s="16"/>
      <c r="K32" s="16"/>
      <c r="L32" s="16"/>
      <c r="M32" s="16"/>
      <c r="N32" s="16"/>
      <c r="O32" s="79">
        <v>4</v>
      </c>
      <c r="P32" s="80" t="str">
        <f ca="1">IF(OR(TRIM(L10)="-",TRIM(L11)="-"), IF(TRIM(L10)="-",L11,L10),IF(AND(M10="",M11="")," ",IF(N(M11)=N(M10)," ",IF(N(M11)&gt;N(M10),L10,L11))))</f>
        <v>30 1. KPK Vrchlabí - Brázda Vladimír</v>
      </c>
      <c r="Q32" s="130">
        <v>7</v>
      </c>
      <c r="R32" s="165"/>
      <c r="S32" s="37">
        <v>3</v>
      </c>
      <c r="T32" s="99" t="str">
        <f ca="1">IF(AND(Q32="",Q33="")," ",IF(N(Q32)=N(Q33)," ",IF(N(Q32)&gt;N(Q33),P32,P33)))</f>
        <v>1 Carreau Brno - Michálek Tomáš</v>
      </c>
      <c r="U32" s="98">
        <v>3</v>
      </c>
      <c r="V32" s="16"/>
      <c r="W32" s="16"/>
      <c r="X32" s="16"/>
      <c r="Y32" s="16"/>
      <c r="Z32" s="16"/>
      <c r="AA32" s="16"/>
    </row>
    <row r="33" spans="1:27" ht="19.5" thickTop="1" thickBot="1">
      <c r="A33" s="87">
        <f ca="1">VLOOKUP(C33,[1]Postupy!$A$3:$C$18,3,0)</f>
        <v>1</v>
      </c>
      <c r="B33" s="16"/>
      <c r="C33" s="81">
        <v>2</v>
      </c>
      <c r="D33" s="256" t="str">
        <f ca="1">VLOOKUP(C33,[1]Postupy!$A$3:$AT$18,46,0)</f>
        <v>1 Carreau Brno - Michálek Tomáš</v>
      </c>
      <c r="E33" s="131">
        <v>13</v>
      </c>
      <c r="F33" s="27"/>
      <c r="G33" s="16"/>
      <c r="H33" s="33"/>
      <c r="I33" s="16"/>
      <c r="J33" s="16"/>
      <c r="K33" s="16"/>
      <c r="L33" s="16"/>
      <c r="M33" s="16"/>
      <c r="N33" s="16"/>
      <c r="O33" s="81">
        <v>3</v>
      </c>
      <c r="P33" s="82" t="str">
        <f ca="1">IF(OR(TRIM(L26)="-",TRIM(L27)="-"), IF(TRIM(L26)="-",L27,L26),IF(AND(M26="",M27="")," ",IF(N(M27)=N(M26)," ",IF(N(M27)&gt;N(M26),L26,L27))))</f>
        <v>1 Carreau Brno - Michálek Tomáš</v>
      </c>
      <c r="Q33" s="131">
        <v>13</v>
      </c>
      <c r="R33" s="153"/>
      <c r="S33" s="37">
        <v>4</v>
      </c>
      <c r="T33" s="99" t="str">
        <f ca="1">IF(AND(Q32="",Q33="")," ",IF(N(Q33)=N(Q32)," ",IF(N(Q33)&gt;N(Q32),P32,P33)))</f>
        <v>30 1. KPK Vrchlabí - Brázda Vladimír</v>
      </c>
      <c r="U33" s="98">
        <v>4</v>
      </c>
      <c r="V33" s="16"/>
      <c r="W33" s="16"/>
      <c r="X33" s="16"/>
      <c r="Y33" s="16"/>
      <c r="Z33" s="16"/>
      <c r="AA33" s="16"/>
    </row>
    <row r="34" spans="1:27" ht="13.5" thickTop="1">
      <c r="A34" s="77"/>
      <c r="B34" s="55"/>
      <c r="C34" s="223">
        <f>SUM(C32:C33)</f>
        <v>17</v>
      </c>
      <c r="D34" s="186"/>
      <c r="E34" s="29"/>
      <c r="F34" s="16"/>
      <c r="G34" s="16"/>
      <c r="H34" s="32"/>
      <c r="I34" s="16"/>
      <c r="J34" s="16"/>
      <c r="K34" s="16"/>
      <c r="L34" s="16"/>
      <c r="M34" s="16"/>
      <c r="N34" s="16"/>
      <c r="O34" s="16"/>
      <c r="P34" s="16"/>
      <c r="Q34" s="16"/>
      <c r="R34" s="16"/>
      <c r="S34" s="17"/>
      <c r="T34" s="16"/>
      <c r="U34" s="16"/>
      <c r="V34" s="16"/>
      <c r="W34" s="16"/>
      <c r="X34" s="16"/>
      <c r="Y34" s="16"/>
      <c r="Z34" s="16"/>
      <c r="AA34" s="16"/>
    </row>
    <row r="35" spans="1:27">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conditionalFormatting sqref="D16 D12 H22 P32 D4 D8 D20 D28 H6 H14 L26 H30 L10 P18 D24 D32">
    <cfRule type="expression" dxfId="63" priority="7" stopIfTrue="1">
      <formula>IF(N(E4)&gt;N(E5),TRUE,FALSE)</formula>
    </cfRule>
  </conditionalFormatting>
  <conditionalFormatting sqref="C4 K26 C8 C12 C16 C20 C24 C28 C32 G6 G14 G22 G30 K10 O18 O32">
    <cfRule type="expression" dxfId="61" priority="6" stopIfTrue="1">
      <formula>IF(N(E4)&gt;N(E5),TRUE,FALSE)</formula>
    </cfRule>
  </conditionalFormatting>
  <conditionalFormatting sqref="M26 M10 I14 E4 Q18 E8 E12 E16 E20 I30 I22 E28 E24 I6 E32 Q32">
    <cfRule type="expression" dxfId="59" priority="5" stopIfTrue="1">
      <formula>IF(N(E4)&gt;N(E5),TRUE,FALSE)</formula>
    </cfRule>
  </conditionalFormatting>
  <conditionalFormatting sqref="C5 K27 C9 C13 C17 C21 C25 C29 C33 G7 G15 G23 G31 K11 O19 O33">
    <cfRule type="expression" dxfId="57" priority="4" stopIfTrue="1">
      <formula>IF(N(E5)&gt;N(E4),TRUE,FALSE)</formula>
    </cfRule>
  </conditionalFormatting>
  <conditionalFormatting sqref="H15 H7 P19 L11 H31 L27 P33 H23">
    <cfRule type="expression" dxfId="55" priority="3" stopIfTrue="1">
      <formula>IF(N(I7)&gt;N(I6),TRUE,FALSE)</formula>
    </cfRule>
  </conditionalFormatting>
  <conditionalFormatting sqref="M27 M11 I15 E5 Q19 E9 E13 E17 E21 I31 I23 E29 E25 I7 E33 Q33">
    <cfRule type="expression" dxfId="53" priority="2" stopIfTrue="1">
      <formula>IF(N(E5)&gt;N(E4),TRUE,FALSE)</formula>
    </cfRule>
  </conditionalFormatting>
  <conditionalFormatting sqref="D5 D9 D13 D17 D21 D25 D29 D33">
    <cfRule type="expression" dxfId="51" priority="1" stopIfTrue="1">
      <formula>IF(N(E5)&gt;N(E4),TRUE,FALSE)</formula>
    </cfRule>
  </conditionalFormatting>
  <pageMargins left="0.7" right="0.7" top="0.78740157499999996" bottom="0.78740157499999996" header="0.3" footer="0.3"/>
  <legacyDrawing r:id="rId1"/>
</worksheet>
</file>

<file path=xl/worksheets/sheet22.xml><?xml version="1.0" encoding="utf-8"?>
<worksheet xmlns="http://schemas.openxmlformats.org/spreadsheetml/2006/main" xmlns:r="http://schemas.openxmlformats.org/officeDocument/2006/relationships">
  <dimension ref="A1:AD57"/>
  <sheetViews>
    <sheetView topLeftCell="B1" workbookViewId="0">
      <selection sqref="A1:XFD1048576"/>
    </sheetView>
  </sheetViews>
  <sheetFormatPr defaultColWidth="9" defaultRowHeight="12.75"/>
  <cols>
    <col min="1" max="1" width="6.42578125" hidden="1" customWidth="1"/>
    <col min="2" max="2" width="1.570312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260"/>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9.1" customHeight="1" thickBot="1">
      <c r="A3" s="16"/>
      <c r="B3" s="31"/>
      <c r="C3" s="52"/>
      <c r="D3" s="302" t="s">
        <v>317</v>
      </c>
      <c r="E3" s="303" t="str">
        <f ca="1">IF(OR(TRIM(D4)="-",TRIM(D5)="-"),"",VLOOKUP(MIN(C4,C5),[1]Hřiště!$B$11:$E$42,4,0))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c r="A4" s="87">
        <f ca="1">VLOOKUP(C4,[1]Postupy!$A$3:$C$34,3,0)</f>
        <v>26</v>
      </c>
      <c r="B4" s="21"/>
      <c r="C4" s="79">
        <v>16</v>
      </c>
      <c r="D4" s="256" t="str">
        <f ca="1">IF(OR(TRIM([1]KO16!D4)="-",TRIM([1]KO16!D5)="-"), IF(TRIM([1]KO16!D4)="-",[1]KO16!D4,[1]KO16!D5),IF(AND([1]KO16!E4="",[1]KO16!E5="")," ",IF(N([1]KO16!E4)=N([1]KO16!E5)," ",IF(N([1]KO16!E4)&gt;N([1]KO16!E5),[1]KO16!D5,[1]KO16!D4))))</f>
        <v>6 PLUK Jablonec - Lukáš Petr</v>
      </c>
      <c r="E4" s="130"/>
      <c r="F4" s="19"/>
      <c r="G4" s="16"/>
      <c r="H4" s="36"/>
      <c r="I4" s="207"/>
      <c r="J4" s="16"/>
      <c r="K4" s="16"/>
      <c r="L4" s="33"/>
      <c r="M4" s="207"/>
      <c r="N4" s="16"/>
      <c r="O4" s="16"/>
      <c r="P4" s="16"/>
      <c r="Q4" s="16"/>
      <c r="R4" s="16"/>
      <c r="S4" s="16"/>
      <c r="T4" s="17"/>
      <c r="U4" s="16"/>
      <c r="V4" s="16"/>
      <c r="W4" s="16"/>
      <c r="X4" s="16"/>
      <c r="Y4" s="16"/>
      <c r="Z4" s="16"/>
      <c r="AA4" s="16"/>
      <c r="AB4" s="16"/>
    </row>
    <row r="5" spans="1:30" ht="20.25" thickTop="1" thickBot="1">
      <c r="A5" s="87">
        <f ca="1">VLOOKUP(C5,[1]Postupy!$A$3:$C$34,3,0)</f>
        <v>11</v>
      </c>
      <c r="B5" s="31"/>
      <c r="C5" s="81">
        <v>9</v>
      </c>
      <c r="D5" s="257" t="str">
        <f ca="1">IF(OR(TRIM([1]KO16!D8)="-",TRIM([1]KO16!D9)="-"), IF(TRIM([1]KO16!D8)="-",[1]KO16!D8,[1]KO16!D9),IF(AND([1]KO16!E8="",[1]KO16!E9="")," ",IF(N([1]KO16!E8)=N([1]KO16!E9)," ",IF(N([1]KO16!E8)&gt;N([1]KO16!E9),[1]KO16!D9,[1]KO16!D8))))</f>
        <v>11 Petank Club Praha - Froněk Jiří ml.</v>
      </c>
      <c r="E5" s="131"/>
      <c r="F5" s="20"/>
      <c r="G5" s="25"/>
      <c r="H5" s="302" t="s">
        <v>317</v>
      </c>
      <c r="I5" s="303" t="str">
        <f ca="1">IF(OR(TRIM(H6)="-",TRIM(H7)="-"),"",VLOOKUP(MIN(G6,G7),[1]Hřiště!$B$11:$E$42,4,0))</f>
        <v/>
      </c>
      <c r="J5" s="16"/>
      <c r="K5" s="16"/>
      <c r="L5" s="33"/>
      <c r="M5" s="207"/>
      <c r="N5" s="16"/>
      <c r="O5" s="16"/>
      <c r="P5" s="16"/>
      <c r="Q5" s="16"/>
      <c r="R5" s="16"/>
      <c r="S5" s="16"/>
      <c r="T5" s="17"/>
      <c r="U5" s="16"/>
      <c r="V5" s="16"/>
      <c r="W5" s="16"/>
      <c r="X5" s="16"/>
      <c r="Y5" s="16"/>
      <c r="Z5" s="16"/>
      <c r="AA5" s="16"/>
      <c r="AB5" s="16"/>
    </row>
    <row r="6" spans="1:30" ht="18.75" thickBot="1">
      <c r="A6" s="77"/>
      <c r="B6" s="21"/>
      <c r="C6" s="16"/>
      <c r="D6" s="46"/>
      <c r="E6" s="207"/>
      <c r="F6" s="16"/>
      <c r="G6" s="79">
        <v>9</v>
      </c>
      <c r="H6" s="80" t="str">
        <f ca="1">IF(OR(TRIM(D4)="-",TRIM(D5)="-"), IF(TRIM(D4)="-",D5,D4),IF(AND(E4="",E5="")," ",IF(N(E4)=N(E5)," ",IF(N(E4)&gt;N(E5),D4,D5))))</f>
        <v xml:space="preserve"> </v>
      </c>
      <c r="I6" s="130"/>
      <c r="J6" s="19"/>
      <c r="K6" s="15"/>
      <c r="L6" s="34"/>
      <c r="M6" s="208"/>
      <c r="N6" s="16"/>
      <c r="O6" s="16"/>
      <c r="P6" s="16"/>
      <c r="Q6" s="16"/>
      <c r="R6" s="16"/>
      <c r="S6" s="16"/>
      <c r="T6" s="16"/>
      <c r="U6" s="16"/>
      <c r="V6" s="15"/>
      <c r="W6" s="16"/>
      <c r="X6" s="16"/>
      <c r="Y6" s="16"/>
      <c r="Z6" s="15"/>
      <c r="AA6" s="16"/>
      <c r="AB6" s="16"/>
      <c r="AC6" s="16"/>
      <c r="AD6" s="17"/>
    </row>
    <row r="7" spans="1:30" ht="20.25" thickTop="1" thickBot="1">
      <c r="A7" s="76"/>
      <c r="B7" s="31"/>
      <c r="C7" s="16"/>
      <c r="D7" s="302" t="s">
        <v>317</v>
      </c>
      <c r="E7" s="303" t="str">
        <f ca="1">IF(OR(TRIM(D8)="-",TRIM(D9)="-"),"",VLOOKUP(MIN(C8,C9),[1]Hřiště!$B$11:$E$42,4,0))</f>
        <v/>
      </c>
      <c r="F7" s="16"/>
      <c r="G7" s="81">
        <v>12</v>
      </c>
      <c r="H7" s="82" t="str">
        <f ca="1">IF(OR(TRIM(D8)="-",TRIM(D9)="-"), IF(TRIM(D8)="-",D9,D8),IF(AND(E8="",E9="")," ",IF(N(E8)=N(E9)," ",IF(N(E8)&gt;N(E9),D8,D9))))</f>
        <v xml:space="preserve"> </v>
      </c>
      <c r="I7" s="131"/>
      <c r="J7" s="20"/>
      <c r="K7" s="25"/>
      <c r="L7" s="34"/>
      <c r="M7" s="208"/>
      <c r="N7" s="16"/>
      <c r="O7" s="16"/>
      <c r="P7" s="16"/>
      <c r="Q7" s="16"/>
      <c r="R7" s="16"/>
      <c r="S7" s="16"/>
      <c r="T7" s="16"/>
      <c r="U7" s="16"/>
      <c r="V7" s="15"/>
      <c r="W7" s="16"/>
      <c r="X7" s="16"/>
      <c r="Y7" s="16"/>
      <c r="Z7" s="15"/>
      <c r="AA7" s="16"/>
      <c r="AB7" s="16"/>
      <c r="AC7" s="16"/>
      <c r="AD7" s="16"/>
    </row>
    <row r="8" spans="1:30" ht="18.75" thickBot="1">
      <c r="A8" s="87">
        <f ca="1">VLOOKUP(C8,[1]Postupy!$A$3:$C$34,3,0)</f>
        <v>8</v>
      </c>
      <c r="B8" s="21"/>
      <c r="C8" s="79">
        <v>12</v>
      </c>
      <c r="D8" s="256" t="str">
        <f ca="1">IF(OR(TRIM([1]KO16!D12)="-",TRIM([1]KO16!D13)="-"), IF(TRIM([1]KO16!D12)="-",[1]KO16!D12,[1]KO16!D13),IF(AND([1]KO16!E12="",[1]KO16!E13="")," ",IF(N([1]KO16!E12)=N([1]KO16!E13)," ",IF(N([1]KO16!E12)&gt;N([1]KO16!E13),[1]KO16!D13,[1]KO16!D12))))</f>
        <v>8 SK Sahara Vědomice - Demčíková Jiřina</v>
      </c>
      <c r="E8" s="130"/>
      <c r="F8" s="26"/>
      <c r="G8" s="25"/>
      <c r="H8" s="46"/>
      <c r="I8" s="208"/>
      <c r="J8" s="16"/>
      <c r="K8" s="25"/>
      <c r="L8" s="34"/>
      <c r="M8" s="208"/>
      <c r="N8" s="16"/>
      <c r="O8" s="16"/>
      <c r="P8" s="16"/>
      <c r="Q8" s="16"/>
      <c r="R8" s="16"/>
      <c r="S8" s="16"/>
      <c r="T8" s="16"/>
      <c r="U8" s="16"/>
      <c r="V8" s="15"/>
      <c r="W8" s="16"/>
      <c r="X8" s="16"/>
      <c r="Y8" s="16"/>
      <c r="Z8" s="15"/>
      <c r="AA8" s="16"/>
      <c r="AB8" s="16"/>
      <c r="AC8" s="16"/>
      <c r="AD8" s="16"/>
    </row>
    <row r="9" spans="1:30" ht="20.25" thickTop="1" thickBot="1">
      <c r="A9" s="87">
        <f ca="1">VLOOKUP(C9,[1]Postupy!$A$3:$C$34,3,0)</f>
        <v>3</v>
      </c>
      <c r="B9" s="31"/>
      <c r="C9" s="81">
        <v>13</v>
      </c>
      <c r="D9" s="257" t="str">
        <f ca="1">IF(OR(TRIM([1]KO16!D16)="-",TRIM([1]KO16!D17)="-"), IF(TRIM([1]KO16!D16)="-",[1]KO16!D16,[1]KO16!D17),IF(AND([1]KO16!E16="",[1]KO16!E17="")," ",IF(N([1]KO16!E16)=N([1]KO16!E17)," ",IF(N([1]KO16!E16)&gt;N([1]KO16!E17),[1]KO16!D17,[1]KO16!D16))))</f>
        <v>34 JAPKO - Stejskal Václav</v>
      </c>
      <c r="E9" s="131"/>
      <c r="F9" s="27"/>
      <c r="G9" s="16"/>
      <c r="H9" s="46"/>
      <c r="I9" s="207"/>
      <c r="J9" s="16"/>
      <c r="K9" s="25"/>
      <c r="L9" s="258" t="s">
        <v>146</v>
      </c>
      <c r="M9" s="303" t="str">
        <f ca="1">IF(OR(TRIM(L10)="-",TRIM(L11)="-"),"",VLOOKUP(MIN(K10,K11),[1]Hřiště!$B$11:$E$42,4,0))</f>
        <v/>
      </c>
      <c r="N9" s="16"/>
      <c r="O9" s="16"/>
      <c r="P9" s="16"/>
      <c r="Q9" s="16"/>
      <c r="R9" s="16"/>
      <c r="S9" s="16"/>
      <c r="T9" s="17"/>
      <c r="U9" s="16"/>
      <c r="V9" s="16"/>
      <c r="W9" s="16"/>
      <c r="X9" s="16"/>
      <c r="Y9" s="16"/>
      <c r="Z9" s="16"/>
      <c r="AA9" s="16"/>
      <c r="AB9" s="16"/>
    </row>
    <row r="10" spans="1:30" ht="19.5" thickTop="1" thickBot="1">
      <c r="A10" s="77"/>
      <c r="B10" s="55"/>
      <c r="C10" s="56"/>
      <c r="D10" s="45"/>
      <c r="E10" s="207"/>
      <c r="F10" s="16"/>
      <c r="G10" s="16"/>
      <c r="H10" s="47"/>
      <c r="I10" s="209"/>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c r="A11" s="76"/>
      <c r="B11" s="21"/>
      <c r="C11" s="16"/>
      <c r="D11" s="302" t="s">
        <v>317</v>
      </c>
      <c r="E11" s="303" t="str">
        <f ca="1">IF(OR(TRIM(D12)="-",TRIM(D13)="-"),"",VLOOKUP(MIN(C12,C13),[1]Hřiště!$B$11:$E$42,4,0))</f>
        <v/>
      </c>
      <c r="F11" s="16"/>
      <c r="G11" s="16"/>
      <c r="H11" s="48"/>
      <c r="I11" s="209"/>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c r="A12" s="87">
        <f ca="1">VLOOKUP(C12,[1]Postupy!$A$3:$C$34,3,0)</f>
        <v>35</v>
      </c>
      <c r="B12" s="21"/>
      <c r="C12" s="79">
        <v>14</v>
      </c>
      <c r="D12" s="256" t="str">
        <f ca="1">IF(OR(TRIM([1]KO16!D20)="-",TRIM([1]KO16!D21)="-"), IF(TRIM([1]KO16!D20)="-",[1]KO16!D20,[1]KO16!D21),IF(AND([1]KO16!E20="",[1]KO16!E21="")," ",IF(N([1]KO16!E20)=N([1]KO16!E21)," ",IF(N([1]KO16!E20)&gt;N([1]KO16!E21),[1]KO16!D21,[1]KO16!D20))))</f>
        <v>35 PC Egrensis - Hošek Vladislav</v>
      </c>
      <c r="E12" s="130"/>
      <c r="F12" s="19"/>
      <c r="G12" s="16"/>
      <c r="H12" s="48"/>
      <c r="I12" s="209"/>
      <c r="J12" s="23"/>
      <c r="K12" s="15"/>
      <c r="L12" s="46"/>
      <c r="M12" s="209"/>
      <c r="N12" s="17"/>
      <c r="O12" s="56"/>
      <c r="P12" s="18"/>
      <c r="Q12" s="17"/>
      <c r="R12" s="16"/>
      <c r="S12" s="17"/>
      <c r="T12" s="16"/>
      <c r="U12" s="16"/>
      <c r="V12" s="16"/>
      <c r="W12" s="16"/>
      <c r="X12" s="16"/>
      <c r="Y12" s="15"/>
      <c r="Z12" s="16"/>
      <c r="AA12" s="16"/>
      <c r="AB12" s="16"/>
      <c r="AC12" s="16"/>
    </row>
    <row r="13" spans="1:30" ht="20.25" thickTop="1" thickBot="1">
      <c r="A13" s="87">
        <f ca="1">VLOOKUP(C13,[1]Postupy!$A$3:$C$34,3,0)</f>
        <v>2</v>
      </c>
      <c r="B13" s="31"/>
      <c r="C13" s="81">
        <v>11</v>
      </c>
      <c r="D13" s="257" t="str">
        <f ca="1">IF(OR(TRIM([1]KO16!D24)="-",TRIM([1]KO16!D25)="-"), IF(TRIM([1]KO16!D24)="-",[1]KO16!D24,[1]KO16!D25),IF(AND([1]KO16!E24="",[1]KO16!E25="")," ",IF(N([1]KO16!E24)=N([1]KO16!E25)," ",IF(N([1]KO16!E24)&gt;N([1]KO16!E25),[1]KO16!D25,[1]KO16!D24))))</f>
        <v>4 VARAN - Valenz Lukáš</v>
      </c>
      <c r="E13" s="131"/>
      <c r="F13" s="20"/>
      <c r="G13" s="25"/>
      <c r="H13" s="302" t="s">
        <v>317</v>
      </c>
      <c r="I13" s="303" t="str">
        <f ca="1">IF(OR(TRIM(H14)="-",TRIM(H15)="-"),"",VLOOKUP(MIN(G14,G15),[1]Hřiště!$B$11:$E$42,4,0))</f>
        <v/>
      </c>
      <c r="J13" s="23"/>
      <c r="K13" s="15"/>
      <c r="L13" s="45"/>
      <c r="M13" s="210"/>
      <c r="N13" s="45"/>
      <c r="O13" s="45"/>
      <c r="P13" s="45"/>
      <c r="Q13" s="45"/>
      <c r="R13" s="45"/>
      <c r="S13" s="45"/>
      <c r="T13" s="45"/>
      <c r="U13" s="45"/>
      <c r="V13" s="16"/>
      <c r="W13" s="16"/>
      <c r="X13" s="16"/>
      <c r="Y13" s="16"/>
      <c r="Z13" s="16"/>
      <c r="AA13" s="16"/>
    </row>
    <row r="14" spans="1:30" ht="18.75" thickBot="1">
      <c r="A14" s="77"/>
      <c r="B14" s="21"/>
      <c r="C14" s="16"/>
      <c r="D14" s="46"/>
      <c r="E14" s="207"/>
      <c r="F14" s="16"/>
      <c r="G14" s="79">
        <v>11</v>
      </c>
      <c r="H14" s="80" t="str">
        <f ca="1">IF(OR(TRIM(D12)="-",TRIM(D13)="-"), IF(TRIM(D12)="-",D13,D12),IF(AND(E12="",E13="")," ",IF(N(E12)=N(E13)," ",IF(N(E12)&gt;N(E13),D12,D13))))</f>
        <v xml:space="preserve"> </v>
      </c>
      <c r="I14" s="130"/>
      <c r="J14" s="26"/>
      <c r="K14" s="16"/>
      <c r="L14" s="48"/>
      <c r="M14" s="211"/>
      <c r="N14" s="48"/>
      <c r="O14" s="48"/>
      <c r="P14" s="48"/>
      <c r="Q14" s="48"/>
      <c r="R14" s="48"/>
      <c r="S14" s="48"/>
      <c r="T14" s="48"/>
      <c r="U14" s="48"/>
      <c r="V14" s="16"/>
      <c r="W14" s="16"/>
      <c r="X14" s="16"/>
      <c r="Y14" s="17"/>
      <c r="Z14" s="16"/>
      <c r="AA14" s="16"/>
    </row>
    <row r="15" spans="1:30" ht="20.25" thickTop="1" thickBot="1">
      <c r="A15" s="76"/>
      <c r="B15" s="31"/>
      <c r="C15" s="16"/>
      <c r="D15" s="302" t="s">
        <v>317</v>
      </c>
      <c r="E15" s="303" t="str">
        <f ca="1">IF(OR(TRIM(D16)="-",TRIM(D17)="-"),"",VLOOKUP(MIN(C16,C17),[1]Hřiště!$B$11:$E$42,4,0))</f>
        <v/>
      </c>
      <c r="F15" s="16"/>
      <c r="G15" s="81">
        <v>10</v>
      </c>
      <c r="H15" s="82" t="str">
        <f ca="1">IF(OR(TRIM(D16)="-",TRIM(D17)="-"), IF(TRIM(D16)="-",D17,D16),IF(AND(E16="",E17="")," ",IF(N(E16)=N(E17)," ",IF(N(E16)&gt;N(E17),D16,D17))))</f>
        <v xml:space="preserve"> </v>
      </c>
      <c r="I15" s="131"/>
      <c r="J15" s="27"/>
      <c r="K15" s="16"/>
      <c r="L15" s="48"/>
      <c r="M15" s="211"/>
      <c r="N15" s="48"/>
      <c r="O15" s="48"/>
      <c r="P15" s="48"/>
      <c r="Q15" s="48"/>
      <c r="R15" s="48"/>
      <c r="S15" s="48"/>
      <c r="T15" s="48"/>
      <c r="U15" s="48"/>
      <c r="V15" s="16"/>
      <c r="W15" s="16"/>
      <c r="X15" s="16"/>
      <c r="Y15" s="17"/>
      <c r="Z15" s="16"/>
      <c r="AA15" s="16"/>
    </row>
    <row r="16" spans="1:30" ht="18.75" thickBot="1">
      <c r="A16" s="87">
        <f ca="1">VLOOKUP(C16,[1]Postupy!$A$3:$C$34,3,0)</f>
        <v>9</v>
      </c>
      <c r="B16" s="21"/>
      <c r="C16" s="79">
        <v>10</v>
      </c>
      <c r="D16" s="256" t="str">
        <f ca="1">IF(OR(TRIM([1]KO16!D28)="-",TRIM([1]KO16!D29)="-"), IF(TRIM([1]KO16!D28)="-",[1]KO16!D28,[1]KO16!D29),IF(AND([1]KO16!E28="",[1]KO16!E29="")," ",IF(N([1]KO16!E28)=N([1]KO16!E29)," ",IF(N([1]KO16!E28)&gt;N([1]KO16!E29),[1]KO16!D29,[1]KO16!D28))))</f>
        <v>20 VARAN - Valenzová Helena</v>
      </c>
      <c r="E16" s="130"/>
      <c r="F16" s="26"/>
      <c r="G16" s="25"/>
      <c r="H16" s="46"/>
      <c r="I16" s="208"/>
      <c r="J16" s="16"/>
      <c r="K16" s="16"/>
      <c r="L16" s="48"/>
      <c r="M16" s="211"/>
      <c r="N16" s="48"/>
      <c r="O16" s="48"/>
      <c r="P16" s="48"/>
      <c r="Q16" s="48"/>
      <c r="R16" s="48"/>
      <c r="S16" s="48"/>
      <c r="T16" s="48"/>
      <c r="U16" s="48"/>
      <c r="V16" s="16"/>
      <c r="W16" s="16"/>
      <c r="X16" s="16"/>
      <c r="Y16" s="16"/>
      <c r="Z16" s="16"/>
      <c r="AA16" s="16"/>
    </row>
    <row r="17" spans="1:27" ht="20.25" thickTop="1" thickBot="1">
      <c r="A17" s="87">
        <f ca="1">VLOOKUP(C17,[1]Postupy!$A$3:$C$34,3,0)</f>
        <v>38</v>
      </c>
      <c r="B17" s="31"/>
      <c r="C17" s="81">
        <v>15</v>
      </c>
      <c r="D17" s="257" t="str">
        <f ca="1">IF(OR(TRIM([1]KO16!D32)="-",TRIM([1]KO16!D33)="-"),IF(TRIM([1]KO16!D32)="-",[1]KO16!D32,[1]KO16!D33),IF(AND([1]KO16!E32="",[1]KO16!E33="")," ",IF(N([1]KO16!E32)=N([1]KO16!E33)," ",IF(N([1]KO16!E32)&gt;N([1]KO16!E33),[1]KO16!D33,[1]KO16!D32))))</f>
        <v>38 PK Osika Plzeň - Mráz Václav</v>
      </c>
      <c r="E17" s="131"/>
      <c r="F17" s="27"/>
      <c r="G17" s="16"/>
      <c r="H17" s="46"/>
      <c r="I17" s="207"/>
      <c r="J17" s="16"/>
      <c r="K17" s="16"/>
      <c r="L17" s="258" t="s">
        <v>147</v>
      </c>
      <c r="M17" s="303" t="str">
        <f ca="1">IF(OR(TRIM(L18)="-",TRIM(L19)="-"),"",VLOOKUP(MIN(K18,K19),[1]Hřiště!$B$11:$E$42,4,0))</f>
        <v/>
      </c>
      <c r="N17" s="48"/>
      <c r="O17" s="48"/>
      <c r="P17" s="48"/>
      <c r="Q17" s="48"/>
      <c r="R17" s="48"/>
      <c r="S17" s="48"/>
      <c r="T17" s="48"/>
      <c r="U17" s="48"/>
      <c r="V17" s="16"/>
      <c r="W17" s="16"/>
      <c r="X17" s="16"/>
      <c r="Y17" s="16"/>
      <c r="Z17" s="16"/>
      <c r="AA17" s="16"/>
    </row>
    <row r="18" spans="1:27" ht="19.5" thickTop="1" thickBot="1">
      <c r="A18" s="77"/>
      <c r="B18" s="21"/>
      <c r="C18" s="16"/>
      <c r="D18" s="46"/>
      <c r="E18" s="16"/>
      <c r="F18" s="16"/>
      <c r="G18" s="16"/>
      <c r="H18" s="49"/>
      <c r="I18" s="207"/>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c r="A19" s="77"/>
      <c r="B19" s="100"/>
      <c r="C19" s="28"/>
      <c r="D19" s="58"/>
      <c r="E19" s="16"/>
      <c r="F19" s="16"/>
      <c r="G19" s="16"/>
      <c r="H19" s="49"/>
      <c r="I19" s="207"/>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c r="A20" s="16"/>
      <c r="B20" s="55"/>
      <c r="C20" s="61"/>
      <c r="D20" s="62"/>
      <c r="E20" s="29"/>
      <c r="F20" s="16"/>
      <c r="G20" s="16"/>
      <c r="H20" s="32"/>
      <c r="I20" s="207"/>
      <c r="J20" s="16"/>
      <c r="K20" s="16"/>
      <c r="L20" s="16"/>
      <c r="M20" s="207"/>
      <c r="N20" s="16"/>
      <c r="O20" s="16"/>
      <c r="P20" s="16"/>
      <c r="Q20" s="16"/>
      <c r="R20" s="16"/>
      <c r="S20" s="17"/>
      <c r="T20" s="16"/>
      <c r="U20" s="16"/>
      <c r="V20" s="16"/>
      <c r="W20" s="16"/>
      <c r="X20" s="16"/>
      <c r="Y20" s="16"/>
      <c r="Z20" s="16"/>
      <c r="AA20" s="16"/>
    </row>
    <row r="21" spans="1:27" ht="15.75" thickTop="1" thickBot="1">
      <c r="A21" s="16"/>
      <c r="B21" s="55"/>
      <c r="C21" s="59"/>
      <c r="D21" s="60"/>
      <c r="E21" s="16"/>
      <c r="F21" s="16"/>
      <c r="G21" s="16"/>
      <c r="H21" s="258" t="s">
        <v>148</v>
      </c>
      <c r="I21" s="303" t="str">
        <f ca="1">IF(OR(TRIM(H22)="-",TRIM(H23)="-"),"",VLOOKUP(MIN(G22,G23),[1]Hřiště!$B$11:$E$42,4,0))</f>
        <v/>
      </c>
      <c r="J21" s="16"/>
      <c r="K21" s="16"/>
      <c r="L21" s="16"/>
      <c r="M21" s="207"/>
      <c r="N21" s="16"/>
      <c r="O21" s="16"/>
      <c r="P21" s="16"/>
      <c r="Q21" s="16"/>
      <c r="R21" s="16"/>
      <c r="S21" s="17"/>
      <c r="T21" s="16"/>
      <c r="U21" s="16"/>
      <c r="V21" s="16"/>
      <c r="W21" s="16"/>
      <c r="X21" s="16"/>
      <c r="Y21" s="16"/>
      <c r="Z21" s="16"/>
      <c r="AA21" s="16"/>
    </row>
    <row r="22" spans="1:27" ht="18.75" thickBot="1">
      <c r="A22" s="16"/>
      <c r="B22" s="21"/>
      <c r="C22" s="16"/>
      <c r="D22" s="16"/>
      <c r="E22" s="16"/>
      <c r="F22" s="16"/>
      <c r="G22" s="79">
        <v>16</v>
      </c>
      <c r="H22" s="80" t="str">
        <f ca="1">IF(OR(TRIM(D4)="-",TRIM(D5)="-"), IF(TRIM(D4)="-",D4,D5),IF(AND(E4="",E5="")," ",IF(N(E5)=N(E4)," ",IF(N(E5)&gt;N(E4),D4,D5))))</f>
        <v xml:space="preserve"> </v>
      </c>
      <c r="I22" s="130"/>
      <c r="J22" s="19"/>
      <c r="K22" s="15"/>
      <c r="L22" s="34"/>
      <c r="M22" s="208"/>
      <c r="N22" s="16"/>
      <c r="O22" s="16"/>
      <c r="P22" s="16"/>
      <c r="Q22" s="16"/>
      <c r="R22" s="16"/>
      <c r="S22" s="17"/>
      <c r="T22" s="16"/>
      <c r="U22" s="16"/>
      <c r="V22" s="16"/>
      <c r="W22" s="16"/>
      <c r="X22" s="16"/>
      <c r="Y22" s="16"/>
      <c r="Z22" s="16"/>
      <c r="AA22" s="16"/>
    </row>
    <row r="23" spans="1:27" ht="19.5" thickTop="1" thickBot="1">
      <c r="A23" s="16"/>
      <c r="B23" s="55"/>
      <c r="C23" s="61"/>
      <c r="D23" s="62"/>
      <c r="E23" s="29"/>
      <c r="F23" s="16"/>
      <c r="G23" s="81">
        <v>13</v>
      </c>
      <c r="H23" s="82" t="str">
        <f ca="1">IF(OR(TRIM(D8)="-",TRIM(D9)="-"), IF(TRIM(D8)="-",D8,D9),IF(AND(E8="",E9="")," ",IF(N(E9)=N(E8)," ",IF(N(E9)&gt;N(E8),D8,D9))))</f>
        <v xml:space="preserve"> </v>
      </c>
      <c r="I23" s="131"/>
      <c r="J23" s="20"/>
      <c r="K23" s="25"/>
      <c r="L23" s="34"/>
      <c r="M23" s="208"/>
      <c r="N23" s="16"/>
      <c r="O23" s="16"/>
      <c r="P23" s="16"/>
      <c r="Q23" s="16"/>
      <c r="R23" s="16"/>
      <c r="S23" s="17"/>
      <c r="T23" s="16"/>
      <c r="U23" s="16"/>
      <c r="V23" s="16"/>
      <c r="W23" s="16"/>
      <c r="X23" s="16"/>
      <c r="Y23" s="16"/>
      <c r="Z23" s="16"/>
      <c r="AA23" s="16"/>
    </row>
    <row r="24" spans="1:27" ht="14.25" thickTop="1" thickBot="1">
      <c r="A24" s="16"/>
      <c r="B24" s="55"/>
      <c r="C24" s="61"/>
      <c r="D24" s="62"/>
      <c r="E24" s="29"/>
      <c r="F24" s="63"/>
      <c r="G24" s="15"/>
      <c r="H24" s="46"/>
      <c r="I24" s="208"/>
      <c r="J24" s="16"/>
      <c r="K24" s="25"/>
      <c r="L24" s="34"/>
      <c r="M24" s="208"/>
      <c r="N24" s="16"/>
      <c r="O24" s="16"/>
      <c r="P24" s="16"/>
      <c r="Q24" s="16"/>
      <c r="R24" s="16"/>
      <c r="S24" s="17"/>
      <c r="T24" s="16"/>
      <c r="U24" s="16"/>
      <c r="V24" s="16"/>
      <c r="W24" s="16"/>
      <c r="X24" s="16"/>
      <c r="Y24" s="16"/>
      <c r="Z24" s="16"/>
      <c r="AA24" s="16"/>
    </row>
    <row r="25" spans="1:27" ht="15.75" thickTop="1" thickBot="1">
      <c r="A25" s="16"/>
      <c r="B25" s="55"/>
      <c r="C25" s="61"/>
      <c r="D25" s="62"/>
      <c r="E25" s="29"/>
      <c r="F25" s="16"/>
      <c r="G25" s="16"/>
      <c r="H25" s="46"/>
      <c r="I25" s="207"/>
      <c r="J25" s="16"/>
      <c r="K25" s="25"/>
      <c r="L25" s="258" t="s">
        <v>149</v>
      </c>
      <c r="M25" s="303" t="str">
        <f ca="1">IF(OR(TRIM(L26)="-",TRIM(L27)="-"),"",VLOOKUP(MIN(K26,K27),[1]Hřiště!$B$11:$E$42,4,0))</f>
        <v/>
      </c>
      <c r="N25" s="16"/>
      <c r="O25" s="16"/>
      <c r="P25" s="16"/>
      <c r="Q25" s="16"/>
      <c r="R25" s="16"/>
      <c r="S25" s="17"/>
      <c r="T25" s="16"/>
      <c r="U25" s="16"/>
      <c r="V25" s="16"/>
      <c r="W25" s="16"/>
      <c r="X25" s="16"/>
      <c r="Y25" s="16"/>
      <c r="Z25" s="16"/>
      <c r="AA25" s="16"/>
    </row>
    <row r="26" spans="1:27" ht="19.5" thickTop="1" thickBot="1">
      <c r="A26" s="16"/>
      <c r="B26" s="55"/>
      <c r="C26" s="61"/>
      <c r="D26" s="62"/>
      <c r="E26" s="29"/>
      <c r="F26" s="16"/>
      <c r="G26" s="16"/>
      <c r="H26" s="47"/>
      <c r="I26" s="209"/>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c r="A27" s="16"/>
      <c r="B27" s="55"/>
      <c r="C27" s="61"/>
      <c r="D27" s="62"/>
      <c r="E27" s="29"/>
      <c r="F27" s="16"/>
      <c r="G27" s="16"/>
      <c r="H27" s="48"/>
      <c r="I27" s="209"/>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c r="A28" s="16"/>
      <c r="B28" s="55"/>
      <c r="C28" s="61"/>
      <c r="D28" s="62"/>
      <c r="E28" s="29"/>
      <c r="F28" s="16"/>
      <c r="G28" s="16"/>
      <c r="H28" s="48"/>
      <c r="I28" s="209"/>
      <c r="J28" s="23"/>
      <c r="K28" s="15"/>
      <c r="L28" s="46"/>
      <c r="M28" s="209"/>
      <c r="N28" s="17"/>
      <c r="O28" s="56"/>
      <c r="P28" s="18"/>
      <c r="Q28" s="17"/>
      <c r="R28" s="16"/>
      <c r="S28" s="17"/>
      <c r="T28" s="16"/>
      <c r="U28" s="16"/>
      <c r="V28" s="16"/>
      <c r="W28" s="16"/>
      <c r="X28" s="16"/>
      <c r="Y28" s="16"/>
      <c r="Z28" s="16"/>
      <c r="AA28" s="16"/>
    </row>
    <row r="29" spans="1:27" ht="15.75" thickTop="1" thickBot="1">
      <c r="A29" s="16"/>
      <c r="B29" s="55"/>
      <c r="C29" s="61"/>
      <c r="D29" s="62"/>
      <c r="E29" s="29"/>
      <c r="F29" s="63"/>
      <c r="G29" s="15"/>
      <c r="H29" s="258" t="s">
        <v>148</v>
      </c>
      <c r="I29" s="303" t="str">
        <f ca="1">IF(OR(TRIM(H30)="-",TRIM(H31)="-"),"",VLOOKUP(MIN(G30,G31),[1]Hřiště!$B$11:$E$42,4,0))</f>
        <v/>
      </c>
      <c r="J29" s="23"/>
      <c r="K29" s="15"/>
      <c r="L29" s="45"/>
      <c r="M29" s="210"/>
      <c r="N29" s="45"/>
      <c r="O29" s="45"/>
      <c r="P29" s="45"/>
      <c r="Q29" s="45"/>
      <c r="R29" s="16"/>
      <c r="S29" s="17"/>
      <c r="T29" s="16"/>
      <c r="U29" s="16"/>
      <c r="V29" s="16"/>
      <c r="W29" s="16"/>
      <c r="X29" s="16"/>
      <c r="Y29" s="16"/>
      <c r="Z29" s="16"/>
      <c r="AA29" s="16"/>
    </row>
    <row r="30" spans="1:27" ht="19.5" thickTop="1" thickBot="1">
      <c r="A30" s="16"/>
      <c r="B30" s="55"/>
      <c r="C30" s="61"/>
      <c r="D30" s="62"/>
      <c r="E30" s="29"/>
      <c r="F30" s="16"/>
      <c r="G30" s="79">
        <v>14</v>
      </c>
      <c r="H30" s="80" t="str">
        <f ca="1">IF(OR(TRIM(D12)="-",TRIM(D13)="-"), IF(TRIM(D12)="-",D12,D13),IF(AND(E12="",E13="")," ",IF(N(E13)=N(E12)," ",IF(N(E13)&gt;N(E12),D12,D13))))</f>
        <v xml:space="preserve"> </v>
      </c>
      <c r="I30" s="130"/>
      <c r="J30" s="26"/>
      <c r="K30" s="16"/>
      <c r="L30" s="48"/>
      <c r="M30" s="211"/>
      <c r="N30" s="48"/>
      <c r="O30" s="48"/>
      <c r="P30" s="48"/>
      <c r="Q30" s="48"/>
      <c r="R30" s="16"/>
      <c r="S30" s="17"/>
      <c r="T30" s="16"/>
      <c r="U30" s="16"/>
      <c r="V30" s="16"/>
      <c r="W30" s="16"/>
      <c r="X30" s="16"/>
      <c r="Y30" s="16"/>
      <c r="Z30" s="16"/>
      <c r="AA30" s="16"/>
    </row>
    <row r="31" spans="1:27" ht="19.5" thickTop="1" thickBot="1">
      <c r="A31" s="16"/>
      <c r="B31" s="55"/>
      <c r="C31" s="61"/>
      <c r="D31" s="62"/>
      <c r="E31" s="29"/>
      <c r="F31" s="16"/>
      <c r="G31" s="81">
        <v>15</v>
      </c>
      <c r="H31" s="82" t="str">
        <f ca="1">IF(OR(TRIM(D16)="-",TRIM(D17)="-"), IF(TRIM(D16)="-",D16,D17),IF(AND(E16="",E17="")," ",IF(N(E17)=N(E16)," ",IF(N(E17)&gt;N(E16),D16,D17))))</f>
        <v xml:space="preserve"> </v>
      </c>
      <c r="I31" s="131"/>
      <c r="J31" s="27"/>
      <c r="K31" s="16"/>
      <c r="L31" s="48"/>
      <c r="M31" s="211"/>
      <c r="N31" s="48"/>
      <c r="O31" s="48"/>
      <c r="P31" s="48"/>
      <c r="Q31" s="48"/>
      <c r="R31" s="16"/>
      <c r="S31" s="17"/>
      <c r="T31" s="16"/>
      <c r="U31" s="16"/>
      <c r="V31" s="16"/>
      <c r="W31" s="16"/>
      <c r="X31" s="16"/>
      <c r="Y31" s="16"/>
      <c r="Z31" s="16"/>
      <c r="AA31" s="16"/>
    </row>
    <row r="32" spans="1:27" ht="14.25" thickTop="1" thickBot="1">
      <c r="A32" s="16"/>
      <c r="B32" s="55"/>
      <c r="C32" s="61"/>
      <c r="D32" s="62"/>
      <c r="E32" s="29"/>
      <c r="F32" s="16"/>
      <c r="G32" s="16"/>
      <c r="H32" s="32"/>
      <c r="I32" s="16"/>
      <c r="J32" s="16"/>
      <c r="K32" s="16"/>
      <c r="L32" s="16"/>
      <c r="M32" s="207"/>
      <c r="N32" s="16"/>
      <c r="O32" s="16"/>
      <c r="P32" s="16"/>
      <c r="Q32" s="16"/>
      <c r="R32" s="16"/>
      <c r="S32" s="17"/>
      <c r="T32" s="16"/>
      <c r="U32" s="16"/>
      <c r="V32" s="16"/>
      <c r="W32" s="16"/>
      <c r="X32" s="16"/>
      <c r="Y32" s="16"/>
      <c r="Z32" s="16"/>
      <c r="AA32" s="16"/>
    </row>
    <row r="33" spans="1:27" ht="15.75" thickTop="1" thickBot="1">
      <c r="A33" s="16"/>
      <c r="B33" s="55"/>
      <c r="C33" s="61"/>
      <c r="D33" s="62"/>
      <c r="E33" s="29"/>
      <c r="F33" s="16"/>
      <c r="G33" s="16"/>
      <c r="H33" s="32"/>
      <c r="I33" s="16"/>
      <c r="J33" s="16"/>
      <c r="K33" s="16"/>
      <c r="L33" s="258" t="s">
        <v>150</v>
      </c>
      <c r="M33" s="303" t="str">
        <f ca="1">IF(OR(TRIM(L34)="-",TRIM(L35)="-"),"",VLOOKUP(MIN(K34,K35),[1]Hřiště!$B$11:$E$42,4,0))</f>
        <v/>
      </c>
      <c r="N33" s="16"/>
      <c r="O33" s="16"/>
      <c r="P33" s="16"/>
      <c r="Q33" s="16"/>
      <c r="R33" s="16"/>
      <c r="S33" s="17"/>
      <c r="T33" s="16"/>
      <c r="U33" s="16"/>
      <c r="V33" s="16"/>
      <c r="W33" s="16"/>
      <c r="X33" s="16"/>
      <c r="Y33" s="16"/>
      <c r="Z33" s="16"/>
      <c r="AA33" s="16"/>
    </row>
    <row r="34" spans="1:27" ht="19.5" thickTop="1" thickBot="1">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sheetData>
  <conditionalFormatting sqref="H14 D4 D8 L18 D16 H6 L34 L10 H22 H30 D12 L26">
    <cfRule type="expression" dxfId="49" priority="6" stopIfTrue="1">
      <formula>IF(N(E4)&gt;N(E5),TRUE,FALSE)</formula>
    </cfRule>
  </conditionalFormatting>
  <conditionalFormatting sqref="G14 C16 G6 C4 C8 G30 G22 C12 K18 K34 K10 K26">
    <cfRule type="expression" dxfId="47" priority="5" stopIfTrue="1">
      <formula>IF(N(E4)&gt;N(E5),TRUE,FALSE)</formula>
    </cfRule>
  </conditionalFormatting>
  <conditionalFormatting sqref="M18 E16 I30 M26 E12 E4 I22 I14 I6 M10 E8 M34">
    <cfRule type="expression" dxfId="45" priority="4" stopIfTrue="1">
      <formula>IF(N(E4)&gt;N(E5),TRUE,FALSE)</formula>
    </cfRule>
  </conditionalFormatting>
  <conditionalFormatting sqref="G15 C17 G7 C5 C9 G31 G23 C13 K19 K35 K11 K27">
    <cfRule type="expression" dxfId="43" priority="3" stopIfTrue="1">
      <formula>IF(N(E5)&gt;N(E4),TRUE,FALSE)</formula>
    </cfRule>
  </conditionalFormatting>
  <conditionalFormatting sqref="L35 D5 D9 L19 D17 H7 H15 H23 H31 L11 D13 L27">
    <cfRule type="expression" dxfId="41" priority="2" stopIfTrue="1">
      <formula>IF(N(E5)&gt;N(E4),TRUE,FALSE)</formula>
    </cfRule>
  </conditionalFormatting>
  <conditionalFormatting sqref="M19 E17 I31 M27 E13 E5 I23 I15 I7 M11 E9 M35">
    <cfRule type="expression" dxfId="39" priority="1" stopIfTrue="1">
      <formula>IF(N(E5)&gt;N(E4),TRUE,FALSE)</formula>
    </cfRule>
  </conditionalFormatting>
  <pageMargins left="0.7" right="0.7" top="0.78740157499999996" bottom="0.78740157499999996" header="0.3" footer="0.3"/>
  <legacyDrawing r:id="rId1"/>
</worksheet>
</file>

<file path=xl/worksheets/sheet23.xml><?xml version="1.0" encoding="utf-8"?>
<worksheet xmlns="http://schemas.openxmlformats.org/spreadsheetml/2006/main" xmlns:r="http://schemas.openxmlformats.org/officeDocument/2006/relationships">
  <dimension ref="A1:AD43"/>
  <sheetViews>
    <sheetView workbookViewId="0">
      <selection sqref="A1:XFD1048576"/>
    </sheetView>
  </sheetViews>
  <sheetFormatPr defaultColWidth="9" defaultRowHeight="12.75"/>
  <cols>
    <col min="1" max="1" width="6.42578125" customWidth="1"/>
    <col min="2" max="2" width="1.570312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c r="A2" s="50"/>
      <c r="B2" s="254"/>
      <c r="C2" s="255">
        <v>8</v>
      </c>
      <c r="D2" s="132" t="s">
        <v>406</v>
      </c>
      <c r="E2" s="15"/>
      <c r="F2" s="16"/>
      <c r="G2" s="189">
        <v>4</v>
      </c>
      <c r="H2" s="132" t="s">
        <v>416</v>
      </c>
      <c r="I2" s="16"/>
      <c r="J2" s="16"/>
      <c r="K2" s="189">
        <v>2</v>
      </c>
      <c r="L2" s="132" t="s">
        <v>414</v>
      </c>
      <c r="M2" s="16"/>
      <c r="N2" s="16"/>
      <c r="O2" s="189">
        <v>1</v>
      </c>
      <c r="P2" s="148" t="s">
        <v>415</v>
      </c>
      <c r="Q2" s="16"/>
      <c r="R2" s="16"/>
      <c r="S2" s="16"/>
      <c r="T2" s="15"/>
      <c r="U2" s="16"/>
      <c r="V2" s="15"/>
      <c r="W2" s="16"/>
      <c r="X2" s="16"/>
      <c r="Y2" s="16"/>
      <c r="Z2" s="15"/>
      <c r="AA2" s="16"/>
    </row>
    <row r="3" spans="1:30" ht="29.1" customHeight="1" thickBot="1">
      <c r="A3" s="16"/>
      <c r="B3" s="16"/>
      <c r="C3" s="31"/>
      <c r="D3" s="302" t="s">
        <v>317</v>
      </c>
      <c r="E3" s="303" t="str">
        <f ca="1">IF(OR(TRIM(D4)="-",TRIM(D5)="-"),"",VLOOKUP(MIN(C4,C5),[1]Hřiště!$B$11:$E$42,4,0))</f>
        <v/>
      </c>
      <c r="F3" s="51"/>
      <c r="G3" s="51"/>
      <c r="H3" s="94"/>
      <c r="I3" s="53"/>
      <c r="J3" s="51"/>
      <c r="K3" s="51"/>
      <c r="L3" s="94"/>
      <c r="M3" s="53"/>
      <c r="N3" s="51"/>
      <c r="O3" s="51"/>
      <c r="P3" s="94"/>
      <c r="Q3" s="53"/>
      <c r="R3" s="51"/>
      <c r="S3" s="51"/>
      <c r="T3" s="57"/>
      <c r="U3" s="218"/>
      <c r="V3" s="15"/>
      <c r="W3" s="16"/>
      <c r="X3" s="16"/>
      <c r="Y3" s="16"/>
      <c r="Z3" s="15"/>
      <c r="AA3" s="16"/>
    </row>
    <row r="4" spans="1:30" ht="18.75" thickBot="1">
      <c r="A4" s="87">
        <f ca="1">VLOOKUP(C4,[1]Postupy!$A$3:$C$9,3,0)</f>
        <v>6</v>
      </c>
      <c r="B4" s="16"/>
      <c r="C4" s="79">
        <v>1</v>
      </c>
      <c r="D4" s="256" t="str">
        <f ca="1">VLOOKUP(C4,[1]Postupy!$A$3:$AI$10,35,0)</f>
        <v>26 PPA POZORKA - Michovský Jiří</v>
      </c>
      <c r="E4" s="130">
        <f>VLOOKUP(C4,[1]Postupy!$A$3:$AJ$10,36,0)</f>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c r="A5" s="87">
        <f ca="1">VLOOKUP(C5,[1]Postupy!$A$3:$C$18,3,0)</f>
        <v>30</v>
      </c>
      <c r="B5" s="16"/>
      <c r="C5" s="81">
        <v>8</v>
      </c>
      <c r="D5" s="256" t="str">
        <f ca="1">VLOOKUP(C5,[1]Postupy!$A$3:$AI$10,35,0)</f>
        <v>30 1. KPK Vrchlabí - Brázda Vladimír</v>
      </c>
      <c r="E5" s="131">
        <f>VLOOKUP(C5,[1]Postupy!$A$3:$AJ$10,36,0)</f>
        <v>13</v>
      </c>
      <c r="F5" s="20"/>
      <c r="G5" s="25"/>
      <c r="H5" s="302" t="s">
        <v>317</v>
      </c>
      <c r="I5" s="303" t="str">
        <f ca="1">IF(OR(TRIM(H6)="-",TRIM(H7)="-"),"",VLOOKUP(MIN(G6,G7),[1]Hřiště!$B$11:$E$42,4,0))</f>
        <v/>
      </c>
      <c r="J5" s="16"/>
      <c r="K5" s="16"/>
      <c r="L5" s="33"/>
      <c r="M5" s="16"/>
      <c r="N5" s="16"/>
      <c r="O5" s="16"/>
      <c r="P5" s="16"/>
      <c r="Q5" s="16"/>
      <c r="R5" s="16"/>
      <c r="S5" s="16"/>
      <c r="T5" s="17"/>
      <c r="U5" s="16"/>
      <c r="V5" s="16"/>
      <c r="W5" s="16"/>
      <c r="X5" s="16"/>
      <c r="Y5" s="16"/>
      <c r="Z5" s="16"/>
      <c r="AA5" s="16"/>
      <c r="AB5" s="16"/>
    </row>
    <row r="6" spans="1:30" ht="18.75" thickBot="1">
      <c r="A6" s="77"/>
      <c r="B6" s="21"/>
      <c r="C6" s="27"/>
      <c r="D6" s="219"/>
      <c r="E6" s="27"/>
      <c r="F6" s="16"/>
      <c r="G6" s="79">
        <v>1</v>
      </c>
      <c r="H6" s="80" t="str">
        <f ca="1">IF(OR(TRIM(D4)="-",TRIM(D5)="-"), IF(TRIM(D4)="-",D5,D4),IF(AND(E4="",E5="")," ",IF(N(E4)=N(E5)," ",IF(N(E4)&gt;N(E5),D4,D5))))</f>
        <v>30 1. KPK Vrchlabí - Brázda Vladimír</v>
      </c>
      <c r="I6" s="130" t="str">
        <f>VLOOKUP(G6,[1]Postupy!$A$3:$AL$6,38,0)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c r="A7" s="76"/>
      <c r="B7" s="31"/>
      <c r="C7" s="16"/>
      <c r="D7" s="302" t="s">
        <v>317</v>
      </c>
      <c r="E7" s="303" t="str">
        <f ca="1">IF(OR(TRIM(D8)="-",TRIM(D9)="-"),"",VLOOKUP(MIN(C8,C9),[1]Hřiště!$B$11:$E$42,4,0))</f>
        <v/>
      </c>
      <c r="F7" s="16"/>
      <c r="G7" s="81">
        <v>4</v>
      </c>
      <c r="H7" s="82" t="str">
        <f ca="1">IF(OR(TRIM(D8)="-",TRIM(D9)="-"), IF(TRIM(D8)="-",D9,D8),IF(AND(E8="",E9="")," ",IF(N(E8)=N(E9)," ",IF(N(E8)&gt;N(E9),D8,D9))))</f>
        <v>3 Carreau Brno - Michálek Ivo</v>
      </c>
      <c r="I7" s="131">
        <f>VLOOKUP(G7,[1]Postupy!$A$3:$AL$6,38,0)</f>
        <v>1</v>
      </c>
      <c r="J7" s="20"/>
      <c r="K7" s="25"/>
      <c r="L7" s="34"/>
      <c r="M7" s="15"/>
      <c r="N7" s="16"/>
      <c r="O7" s="16"/>
      <c r="P7" s="16"/>
      <c r="Q7" s="16"/>
      <c r="R7" s="16"/>
      <c r="S7" s="16"/>
      <c r="T7" s="16"/>
      <c r="U7" s="16"/>
      <c r="V7" s="15"/>
      <c r="W7" s="16"/>
      <c r="X7" s="16"/>
      <c r="Y7" s="16"/>
      <c r="Z7" s="15"/>
      <c r="AA7" s="16"/>
      <c r="AB7" s="16"/>
      <c r="AC7" s="16"/>
      <c r="AD7" s="16"/>
    </row>
    <row r="8" spans="1:30" ht="19.5" thickBot="1">
      <c r="A8" s="87">
        <f ca="1">VLOOKUP(C8,[1]Postupy!$A$3:$C$18,3,0)</f>
        <v>5</v>
      </c>
      <c r="B8" s="16"/>
      <c r="C8" s="79">
        <v>5</v>
      </c>
      <c r="D8" s="256" t="str">
        <f ca="1">VLOOKUP(C8,[1]Postupy!$A$3:$AI$10,35,0)</f>
        <v>5 PC Kolová - Kauca Jindřich</v>
      </c>
      <c r="E8" s="130">
        <f>VLOOKUP(C8,[1]Postupy!$A$3:$AJ$10,36,0)</f>
        <v>9</v>
      </c>
      <c r="F8" s="26"/>
      <c r="G8" s="25"/>
      <c r="H8" s="46"/>
      <c r="I8" s="15"/>
      <c r="J8" s="16"/>
      <c r="K8" s="25"/>
      <c r="L8" s="214" t="s">
        <v>414</v>
      </c>
      <c r="M8" s="15"/>
      <c r="N8" s="16"/>
      <c r="O8" s="16"/>
      <c r="P8" s="16"/>
      <c r="Q8" s="16"/>
      <c r="R8" s="16"/>
      <c r="S8" s="16"/>
      <c r="T8" s="16"/>
      <c r="U8" s="16"/>
      <c r="V8" s="15"/>
      <c r="W8" s="16"/>
      <c r="X8" s="16"/>
      <c r="Y8" s="16"/>
      <c r="Z8" s="15"/>
      <c r="AA8" s="16"/>
      <c r="AB8" s="16"/>
      <c r="AC8" s="16"/>
      <c r="AD8" s="16"/>
    </row>
    <row r="9" spans="1:30" ht="20.25" thickTop="1" thickBot="1">
      <c r="A9" s="87">
        <f ca="1">VLOOKUP(C9,[1]Postupy!$A$3:$C$18,3,0)</f>
        <v>34</v>
      </c>
      <c r="B9" s="16"/>
      <c r="C9" s="81">
        <v>4</v>
      </c>
      <c r="D9" s="256" t="str">
        <f ca="1">VLOOKUP(C9,[1]Postupy!$A$3:$AI$10,35,0)</f>
        <v>3 Carreau Brno - Michálek Ivo</v>
      </c>
      <c r="E9" s="131">
        <f>VLOOKUP(C9,[1]Postupy!$A$3:$AJ$10,36,0)</f>
        <v>13</v>
      </c>
      <c r="F9" s="27"/>
      <c r="G9" s="16"/>
      <c r="H9" s="46"/>
      <c r="I9" s="16"/>
      <c r="J9" s="16"/>
      <c r="K9" s="25"/>
      <c r="L9" s="302" t="s">
        <v>317</v>
      </c>
      <c r="M9" s="303" t="str">
        <f ca="1">IF(OR(TRIM(L10)="-",TRIM(L11)="-"),"",VLOOKUP(MIN(K10,K11),[1]Hřiště!$B$11:$E$42,4,0))</f>
        <v/>
      </c>
      <c r="N9" s="16"/>
      <c r="O9" s="17"/>
      <c r="P9" s="217"/>
      <c r="Q9" s="16"/>
      <c r="R9" s="16"/>
      <c r="S9" s="16"/>
      <c r="T9" s="17"/>
      <c r="U9" s="16"/>
      <c r="V9" s="16"/>
      <c r="W9" s="16"/>
      <c r="X9" s="16"/>
      <c r="Y9" s="16"/>
      <c r="Z9" s="16"/>
      <c r="AA9" s="16"/>
      <c r="AB9" s="16"/>
    </row>
    <row r="10" spans="1:30" ht="19.5" thickTop="1" thickBot="1">
      <c r="A10" s="77"/>
      <c r="B10" s="55"/>
      <c r="C10" s="56"/>
      <c r="D10" s="45"/>
      <c r="E10" s="16"/>
      <c r="F10" s="16"/>
      <c r="G10" s="16"/>
      <c r="H10" s="47"/>
      <c r="I10" s="17"/>
      <c r="J10" s="17"/>
      <c r="K10" s="79">
        <v>1</v>
      </c>
      <c r="L10" s="80" t="str">
        <f ca="1">IF(OR(TRIM(H6)="-",TRIM(H7)="-"), IF(TRIM(H6)="-",H7,H6),IF(AND(I6="",I7="")," ",IF(N(I6)=N(I7)," ",IF(N(I6)&gt;N(I7),H6,H7))))</f>
        <v>3 Carreau Brno - Michálek Ivo</v>
      </c>
      <c r="M10" s="130">
        <f>VLOOKUP(K10,[1]Postupy!$A$3:$AN$6,40,0)</f>
        <v>11</v>
      </c>
      <c r="N10" s="26"/>
      <c r="O10" s="37">
        <v>1</v>
      </c>
      <c r="P10" s="101" t="str">
        <f ca="1">IF(AND(M10="",M11="")," ",IF(N(M10)=N(M11)," ",IF(N(M10)&gt;N(M11),L10,L11)))</f>
        <v>2 PC Sokol Lipník - Vavrovič Petr ml.</v>
      </c>
      <c r="Q10" s="38">
        <v>1</v>
      </c>
      <c r="R10" s="16"/>
      <c r="S10" s="17"/>
      <c r="T10" s="16"/>
      <c r="U10" s="16"/>
      <c r="V10" s="16"/>
      <c r="W10" s="16"/>
      <c r="X10" s="16"/>
      <c r="Y10" s="16"/>
      <c r="Z10" s="16"/>
      <c r="AA10" s="16"/>
    </row>
    <row r="11" spans="1:30" ht="20.25" thickTop="1" thickBot="1">
      <c r="A11" s="76"/>
      <c r="B11" s="21"/>
      <c r="C11" s="16"/>
      <c r="D11" s="302" t="s">
        <v>317</v>
      </c>
      <c r="E11" s="303" t="str">
        <f ca="1">IF(OR(TRIM(D12)="-",TRIM(D13)="-"),"",VLOOKUP(MIN(C12,C13),[1]Hřiště!$B$11:$E$42,4,0))</f>
        <v/>
      </c>
      <c r="F11" s="16"/>
      <c r="G11" s="16"/>
      <c r="H11" s="48"/>
      <c r="I11" s="17"/>
      <c r="J11" s="17"/>
      <c r="K11" s="81">
        <v>2</v>
      </c>
      <c r="L11" s="82" t="str">
        <f ca="1">IF(OR(TRIM(H14)="-",TRIM(H15)="-"), IF(TRIM(H14)="-",H15,H14),IF(AND(I14="",I15="")," ",IF(N(I14)=N(I15)," ",IF(N(I14)&gt;N(I15),H14,H15))))</f>
        <v>2 PC Sokol Lipník - Vavrovič Petr ml.</v>
      </c>
      <c r="M11" s="131">
        <f>VLOOKUP(K11,[1]Postupy!$A$3:$AN$6,40,0)</f>
        <v>13</v>
      </c>
      <c r="N11" s="16"/>
      <c r="O11" s="37">
        <v>2</v>
      </c>
      <c r="P11" s="99" t="str">
        <f ca="1">IF(AND(M10="",M11="")," ",IF(N(M11)=N(M10)," ",IF(N(M11)&gt;N(M10),L10,L11)))</f>
        <v>3 Carreau Brno - Michálek Ivo</v>
      </c>
      <c r="Q11" s="98">
        <v>2</v>
      </c>
      <c r="R11" s="16"/>
      <c r="S11" s="16"/>
      <c r="T11" s="16"/>
      <c r="U11" s="16"/>
      <c r="V11" s="16"/>
      <c r="W11" s="16"/>
      <c r="X11" s="16"/>
      <c r="Y11" s="15"/>
      <c r="Z11" s="16"/>
      <c r="AA11" s="16"/>
      <c r="AB11" s="16"/>
      <c r="AC11" s="17"/>
    </row>
    <row r="12" spans="1:30" ht="18.75" thickBot="1">
      <c r="A12" s="87">
        <f ca="1">VLOOKUP(C12,[1]Postupy!$A$3:$C$18,3,0)</f>
        <v>23</v>
      </c>
      <c r="B12" s="16"/>
      <c r="C12" s="79">
        <v>3</v>
      </c>
      <c r="D12" s="256" t="str">
        <f ca="1">VLOOKUP(C12,[1]Postupy!$A$3:$AI$10,35,0)</f>
        <v>23 Bowle 09 Klatovy - Hůrka Jindřich</v>
      </c>
      <c r="E12" s="130">
        <f>VLOOKUP(C12,[1]Postupy!$A$3:$AJ$10,36,0)</f>
        <v>9</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c r="A13" s="87">
        <f ca="1">VLOOKUP(C13,[1]Postupy!$A$3:$C$18,3,0)</f>
        <v>4</v>
      </c>
      <c r="B13" s="16"/>
      <c r="C13" s="81">
        <v>6</v>
      </c>
      <c r="D13" s="256" t="str">
        <f ca="1">VLOOKUP(C13,[1]Postupy!$A$3:$AI$10,35,0)</f>
        <v>2 PC Sokol Lipník - Vavrovič Petr ml.</v>
      </c>
      <c r="E13" s="131">
        <f>VLOOKUP(C13,[1]Postupy!$A$3:$AJ$10,36,0)</f>
        <v>10</v>
      </c>
      <c r="F13" s="20"/>
      <c r="G13" s="25"/>
      <c r="H13" s="302" t="s">
        <v>317</v>
      </c>
      <c r="I13" s="303" t="str">
        <f ca="1">IF(OR(TRIM(H14)="-",TRIM(H15)="-"),"",VLOOKUP(MIN(G14,G15),[1]Hřiště!$B$11:$E$42,4,0))</f>
        <v/>
      </c>
      <c r="J13" s="23"/>
      <c r="K13" s="25"/>
      <c r="L13" s="34"/>
      <c r="M13" s="15"/>
      <c r="N13" s="16"/>
      <c r="O13" s="16"/>
      <c r="P13" s="18"/>
      <c r="Q13" s="17"/>
      <c r="R13" s="16"/>
      <c r="S13" s="17"/>
      <c r="T13" s="16"/>
      <c r="U13" s="16"/>
      <c r="V13" s="16"/>
      <c r="W13" s="16"/>
      <c r="X13" s="16"/>
      <c r="Y13" s="16"/>
      <c r="Z13" s="16"/>
      <c r="AA13" s="16"/>
    </row>
    <row r="14" spans="1:30" ht="18.75" thickBot="1">
      <c r="A14" s="77"/>
      <c r="B14" s="21"/>
      <c r="C14" s="16"/>
      <c r="D14" s="46"/>
      <c r="E14" s="16"/>
      <c r="F14" s="16"/>
      <c r="G14" s="79">
        <v>3</v>
      </c>
      <c r="H14" s="80" t="str">
        <f ca="1">IF(OR(TRIM(D12)="-",TRIM(D13)="-"), IF(TRIM(D12)="-",D13,D12),IF(AND(E12="",E13="")," ",IF(N(E12)=N(E13)," ",IF(N(E12)&gt;N(E13),D12,D13))))</f>
        <v>2 PC Sokol Lipník - Vavrovič Petr ml.</v>
      </c>
      <c r="I14" s="130">
        <f>VLOOKUP(G14,[1]Postupy!$A$3:$AL$6,38,0)</f>
        <v>13</v>
      </c>
      <c r="J14" s="26"/>
      <c r="K14" s="16"/>
      <c r="L14" s="34"/>
      <c r="M14" s="15"/>
      <c r="N14" s="16"/>
      <c r="O14" s="16"/>
      <c r="P14" s="18"/>
      <c r="Q14" s="16"/>
      <c r="R14" s="16"/>
      <c r="S14" s="16"/>
      <c r="T14" s="16"/>
      <c r="U14" s="17"/>
      <c r="V14" s="16"/>
      <c r="W14" s="16"/>
      <c r="X14" s="16"/>
      <c r="Y14" s="17"/>
      <c r="Z14" s="16"/>
      <c r="AA14" s="16"/>
    </row>
    <row r="15" spans="1:30" ht="20.25" thickTop="1" thickBot="1">
      <c r="A15" s="76"/>
      <c r="B15" s="31"/>
      <c r="C15" s="16"/>
      <c r="D15" s="302" t="s">
        <v>317</v>
      </c>
      <c r="E15" s="303" t="str">
        <f ca="1">IF(OR(TRIM(D16)="-",TRIM(D17)="-"),"",VLOOKUP(MIN(C16,C17),[1]Hřiště!$B$11:$E$42,4,0))</f>
        <v/>
      </c>
      <c r="F15" s="16"/>
      <c r="G15" s="81">
        <v>2</v>
      </c>
      <c r="H15" s="82" t="str">
        <f ca="1">IF(OR(TRIM(D16)="-",TRIM(D17)="-"), IF(TRIM(D16)="-",D17,D16),IF(AND(E16="",E17="")," ",IF(N(E16)=N(E17)," ",IF(N(E16)&gt;N(E17),D16,D17))))</f>
        <v>1 Carreau Brno - Michálek Tomáš</v>
      </c>
      <c r="I15" s="131">
        <f>VLOOKUP(G15,[1]Postupy!$A$3:$AL$6,38,0)</f>
        <v>12</v>
      </c>
      <c r="J15" s="27"/>
      <c r="K15" s="16"/>
      <c r="L15" s="34"/>
      <c r="M15" s="15"/>
      <c r="N15" s="16"/>
      <c r="O15" s="16"/>
      <c r="P15" s="18"/>
      <c r="Q15" s="16"/>
      <c r="R15" s="16"/>
      <c r="S15" s="16"/>
      <c r="T15" s="16"/>
      <c r="U15" s="17"/>
      <c r="V15" s="16"/>
      <c r="W15" s="16"/>
      <c r="X15" s="16"/>
      <c r="Y15" s="17"/>
      <c r="Z15" s="16"/>
      <c r="AA15" s="16"/>
    </row>
    <row r="16" spans="1:30" ht="18.75" thickBot="1">
      <c r="A16" s="87">
        <f ca="1">VLOOKUP(C16,[1]Postupy!$A$3:$C$18,3,0)</f>
        <v>20</v>
      </c>
      <c r="B16" s="16"/>
      <c r="C16" s="79">
        <v>7</v>
      </c>
      <c r="D16" s="256" t="str">
        <f ca="1">VLOOKUP(C16,[1]Postupy!$A$3:$AI$10,35,0)</f>
        <v>9 Club Rodamiento - Dlouhá Ivana</v>
      </c>
      <c r="E16" s="130">
        <f>VLOOKUP(C16,[1]Postupy!$A$3:$AJ$10,36,0)</f>
        <v>9</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c r="A17" s="87">
        <f ca="1">VLOOKUP(C17,[1]Postupy!$A$3:$C$18,3,0)</f>
        <v>1</v>
      </c>
      <c r="B17" s="16"/>
      <c r="C17" s="81">
        <v>2</v>
      </c>
      <c r="D17" s="256" t="str">
        <f ca="1">VLOOKUP(C17,[1]Postupy!$A$3:$AI$10,35,0)</f>
        <v>1 Carreau Brno - Michálek Tomáš</v>
      </c>
      <c r="E17" s="131">
        <f>VLOOKUP(C17,[1]Postupy!$A$3:$AJ$10,36,0)</f>
        <v>13</v>
      </c>
      <c r="F17" s="27"/>
      <c r="G17" s="16"/>
      <c r="H17" s="46"/>
      <c r="I17" s="16"/>
      <c r="J17" s="16"/>
      <c r="K17" s="151"/>
      <c r="L17" s="212" t="s">
        <v>417</v>
      </c>
      <c r="M17" s="15"/>
      <c r="N17" s="16"/>
      <c r="O17" s="16"/>
      <c r="P17" s="221"/>
      <c r="Q17" s="17"/>
      <c r="R17" s="16"/>
      <c r="S17" s="17"/>
      <c r="T17" s="217"/>
      <c r="U17" s="16"/>
      <c r="V17" s="16"/>
      <c r="W17" s="16"/>
      <c r="X17" s="16"/>
      <c r="Y17" s="16"/>
      <c r="Z17" s="16"/>
      <c r="AA17" s="16"/>
    </row>
    <row r="18" spans="1:27" ht="17.25" thickBot="1">
      <c r="A18" s="76"/>
      <c r="B18" s="55"/>
      <c r="C18" s="56"/>
      <c r="D18" s="17"/>
      <c r="E18" s="16"/>
      <c r="F18" s="16"/>
      <c r="G18" s="16"/>
      <c r="H18" s="35"/>
      <c r="I18" s="16"/>
      <c r="J18" s="16"/>
      <c r="K18" s="16"/>
      <c r="L18" s="213" t="s">
        <v>418</v>
      </c>
      <c r="M18" s="16"/>
      <c r="N18" s="16"/>
      <c r="O18" s="16"/>
      <c r="P18" s="16"/>
      <c r="Q18" s="16"/>
      <c r="R18" s="16"/>
      <c r="S18" s="17"/>
      <c r="T18" s="16"/>
      <c r="U18" s="16"/>
      <c r="V18" s="16"/>
      <c r="W18" s="16"/>
      <c r="X18" s="16"/>
      <c r="Y18" s="16"/>
      <c r="Z18" s="16"/>
      <c r="AA18" s="16"/>
    </row>
    <row r="19" spans="1:27" ht="17.45" customHeight="1" thickBot="1">
      <c r="A19" s="16"/>
      <c r="B19" s="21"/>
      <c r="C19" s="16"/>
      <c r="D19" s="16"/>
      <c r="E19" s="16"/>
      <c r="F19" s="16"/>
      <c r="G19" s="16"/>
      <c r="H19" s="16"/>
      <c r="I19" s="16"/>
      <c r="J19" s="16"/>
      <c r="K19" s="151"/>
      <c r="L19" s="302" t="s">
        <v>317</v>
      </c>
      <c r="M19" s="303" t="str">
        <f ca="1">IF(OR(TRIM(L20)="-",TRIM(L21)="-"),"",VLOOKUP(MIN(K20,K21),[1]Hřiště!$B$11:$E$42,4,0))</f>
        <v/>
      </c>
      <c r="N19" s="16"/>
      <c r="O19" s="16"/>
      <c r="P19" s="16"/>
      <c r="Q19" s="16"/>
      <c r="R19" s="16"/>
      <c r="S19" s="17"/>
      <c r="T19" s="16"/>
      <c r="U19" s="16"/>
      <c r="V19" s="16"/>
      <c r="W19" s="16"/>
      <c r="X19" s="16"/>
      <c r="Y19" s="16"/>
      <c r="Z19" s="16"/>
      <c r="AA19" s="16"/>
    </row>
    <row r="20" spans="1:27" ht="19.5" thickTop="1" thickBot="1">
      <c r="A20" s="16"/>
      <c r="B20" s="21"/>
      <c r="C20" s="16"/>
      <c r="D20" s="16"/>
      <c r="E20" s="22"/>
      <c r="F20" s="16"/>
      <c r="G20" s="16"/>
      <c r="H20" s="16"/>
      <c r="I20" s="16"/>
      <c r="J20" s="16"/>
      <c r="K20" s="79">
        <v>4</v>
      </c>
      <c r="L20" s="80" t="str">
        <f ca="1">IF(OR(TRIM(H6)="-",TRIM(H7)="-"), IF(TRIM(H6)="-",H6,H7),IF(AND(I6="",I7="")," ",IF(N(I7)=N(I6)," ",IF(N(I7)&gt;N(I6),H6,H7))))</f>
        <v>30 1. KPK Vrchlabí - Brázda Vladimír</v>
      </c>
      <c r="M20" s="130">
        <f>VLOOKUP(K20,[1]Postupy!$A$3:$AN$6,40,0)</f>
        <v>7</v>
      </c>
      <c r="N20" s="165"/>
      <c r="O20" s="37">
        <v>3</v>
      </c>
      <c r="P20" s="99" t="str">
        <f ca="1">IF(AND(M20="",M21="")," ",IF(N(M20)=N(M21)," ",IF(N(M20)&gt;N(M21),L20,L21)))</f>
        <v>1 Carreau Brno - Michálek Tomáš</v>
      </c>
      <c r="Q20" s="98">
        <v>3</v>
      </c>
      <c r="R20" s="16"/>
      <c r="S20" s="17"/>
      <c r="T20" s="16"/>
      <c r="U20" s="16"/>
      <c r="V20" s="16"/>
      <c r="W20" s="16"/>
      <c r="X20" s="16"/>
      <c r="Y20" s="16"/>
      <c r="Z20" s="16"/>
      <c r="AA20" s="16"/>
    </row>
    <row r="21" spans="1:27" ht="19.5" thickTop="1" thickBot="1">
      <c r="A21" s="16"/>
      <c r="B21" s="21"/>
      <c r="C21" s="16"/>
      <c r="D21" s="16"/>
      <c r="E21" s="22"/>
      <c r="F21" s="16"/>
      <c r="G21" s="16"/>
      <c r="H21" s="16"/>
      <c r="I21" s="16"/>
      <c r="J21" s="16"/>
      <c r="K21" s="81">
        <v>3</v>
      </c>
      <c r="L21" s="82" t="str">
        <f ca="1">IF(OR(TRIM(H14)="-",TRIM(H15)="-"), IF(TRIM(H14)="-",H14,H15),IF(AND(I14="",I15="")," ",IF(N(I15)=N(I14)," ",IF(N(I15)&gt;N(I14),H14,H15))))</f>
        <v>1 Carreau Brno - Michálek Tomáš</v>
      </c>
      <c r="M21" s="131">
        <f>VLOOKUP(K21,[1]Postupy!$A$3:$AN$6,40,0)</f>
        <v>13</v>
      </c>
      <c r="N21" s="153"/>
      <c r="O21" s="37">
        <v>4</v>
      </c>
      <c r="P21" s="99" t="str">
        <f ca="1">IF(AND(M20="",M21="")," ",IF(N(M21)=N(M20)," ",IF(N(M21)&gt;N(M20),L20,L21)))</f>
        <v>30 1. KPK Vrchlabí - Brázda Vladimír</v>
      </c>
      <c r="Q21" s="98">
        <v>4</v>
      </c>
      <c r="R21" s="16"/>
      <c r="S21" s="17"/>
      <c r="T21" s="16"/>
      <c r="U21" s="16"/>
      <c r="V21" s="16"/>
      <c r="W21" s="16"/>
      <c r="X21" s="16"/>
      <c r="Y21" s="16"/>
      <c r="Z21" s="16"/>
      <c r="AA21" s="16"/>
    </row>
    <row r="22" spans="1:27">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conditionalFormatting sqref="L10 L20 D4 D12 H6 H14 D8 D16">
    <cfRule type="expression" dxfId="37" priority="7" stopIfTrue="1">
      <formula>IF(N(E4)&gt;N(E5),TRUE,FALSE)</formula>
    </cfRule>
  </conditionalFormatting>
  <conditionalFormatting sqref="C4 C8 C12 C16 G6 G14 K10 K20">
    <cfRule type="expression" dxfId="35" priority="6" stopIfTrue="1">
      <formula>IF(N(E4)&gt;N(E5),TRUE,FALSE)</formula>
    </cfRule>
  </conditionalFormatting>
  <conditionalFormatting sqref="I6 E16 E4 I14 E8 E12 M10 M20">
    <cfRule type="expression" dxfId="33" priority="5" stopIfTrue="1">
      <formula>IF(N(E4)&gt;N(E5),TRUE,FALSE)</formula>
    </cfRule>
  </conditionalFormatting>
  <conditionalFormatting sqref="C5 C9 C13 C17 G7 G15 K11 K21">
    <cfRule type="expression" dxfId="31" priority="4" stopIfTrue="1">
      <formula>IF(N(E5)&gt;N(E4),TRUE,FALSE)</formula>
    </cfRule>
  </conditionalFormatting>
  <conditionalFormatting sqref="L21 H15 H7 L11">
    <cfRule type="expression" dxfId="29" priority="3" stopIfTrue="1">
      <formula>IF(N(I7)&gt;N(I6),TRUE,FALSE)</formula>
    </cfRule>
  </conditionalFormatting>
  <conditionalFormatting sqref="I7 E17 E5 I15 E9 E13 M11 M21">
    <cfRule type="expression" dxfId="27" priority="2" stopIfTrue="1">
      <formula>IF(N(E5)&gt;N(E4),TRUE,FALSE)</formula>
    </cfRule>
  </conditionalFormatting>
  <conditionalFormatting sqref="D5 D9 D13 D17">
    <cfRule type="expression" dxfId="25" priority="1" stopIfTrue="1">
      <formula>IF(N(E5)&gt;N(E4),TRUE,FALSE)</formula>
    </cfRule>
  </conditionalFormatting>
  <pageMargins left="0.7" right="0.7" top="0.78740157499999996" bottom="0.78740157499999996" header="0.3" footer="0.3"/>
  <legacyDrawing r:id="rId1"/>
</worksheet>
</file>

<file path=xl/worksheets/sheet24.xml><?xml version="1.0" encoding="utf-8"?>
<worksheet xmlns="http://schemas.openxmlformats.org/spreadsheetml/2006/main" xmlns:r="http://schemas.openxmlformats.org/officeDocument/2006/relationships">
  <dimension ref="A1:AD32"/>
  <sheetViews>
    <sheetView topLeftCell="B1" workbookViewId="0">
      <selection sqref="A1:XFD1048576"/>
    </sheetView>
  </sheetViews>
  <sheetFormatPr defaultColWidth="9" defaultRowHeight="12.75"/>
  <cols>
    <col min="1" max="1" width="6.42578125" hidden="1" customWidth="1"/>
    <col min="2" max="2" width="1.5703125" customWidth="1"/>
    <col min="3" max="3" width="5.42578125" customWidth="1"/>
    <col min="4" max="4" width="28.42578125" customWidth="1"/>
    <col min="5" max="5" width="5" customWidth="1"/>
    <col min="6" max="6" width="2.42578125" customWidth="1"/>
    <col min="7" max="7" width="0.140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9.1" customHeight="1" thickBot="1">
      <c r="A3" s="16"/>
      <c r="B3" s="31"/>
      <c r="C3" s="52"/>
      <c r="D3" s="302" t="s">
        <v>317</v>
      </c>
      <c r="E3" s="303" t="str">
        <f ca="1">IF(OR(TRIM(D4)="-",TRIM(D5)="-"),"",VLOOKUP(MIN(C4,C5),[1]Hřiště!$B$11:$E$42,4,0))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c r="A4" s="87">
        <f ca="1">VLOOKUP(C4,[1]Postupy!$A$3:$C$34,3,0)</f>
        <v>30</v>
      </c>
      <c r="B4" s="65"/>
      <c r="C4" s="79">
        <v>8</v>
      </c>
      <c r="D4" s="256" t="str">
        <f ca="1">IF(OR(TRIM([1]KO8!D4)="-",TRIM([1]KO8!D5)="-"), IF(TRIM([1]KO8!D4)="-",[1]KO8!D4,[1]KO8!D5),IF(AND([1]KO8!E4="",[1]KO8!E5="")," ",IF(N([1]KO8!E4)=N([1]KO8!E5)," ",IF(N([1]KO8!E4)&gt;N([1]KO8!E5),[1]KO8!D5,[1]KO8!D4))))</f>
        <v>26 PPA POZORKA - Michovský Jiří</v>
      </c>
      <c r="E4" s="130">
        <v>4</v>
      </c>
      <c r="F4" s="19"/>
      <c r="G4" s="16"/>
      <c r="H4" s="36"/>
      <c r="I4" s="207"/>
      <c r="J4" s="16"/>
      <c r="K4" s="16"/>
      <c r="L4" s="33"/>
      <c r="M4" s="16"/>
      <c r="N4" s="16"/>
      <c r="O4" s="16"/>
      <c r="P4" s="16"/>
      <c r="Q4" s="16"/>
      <c r="R4" s="16"/>
      <c r="S4" s="16"/>
      <c r="T4" s="17"/>
      <c r="U4" s="16"/>
      <c r="V4" s="16"/>
      <c r="W4" s="16"/>
      <c r="X4" s="16"/>
      <c r="Y4" s="16"/>
      <c r="Z4" s="16"/>
      <c r="AA4" s="16"/>
      <c r="AB4" s="16"/>
    </row>
    <row r="5" spans="1:30" ht="20.25" thickTop="1" thickBot="1">
      <c r="A5" s="87">
        <f ca="1">VLOOKUP(C5,[1]Postupy!$A$3:$C$34,3,0)</f>
        <v>5</v>
      </c>
      <c r="B5" s="66"/>
      <c r="C5" s="81">
        <v>5</v>
      </c>
      <c r="D5" s="257" t="str">
        <f ca="1">IF(OR(TRIM([1]KO8!D8)="-",TRIM([1]KO8!D9)="-"), IF(TRIM([1]KO8!D8)="-",[1]KO8!D8,[1]KO8!D9),IF(AND([1]KO8!E8="",[1]KO8!E9="")," ",IF(N([1]KO8!E8)=N([1]KO8!E9)," ",IF(N([1]KO8!E8)&gt;N([1]KO8!E9),[1]KO8!D9,[1]KO8!D8))))</f>
        <v>5 PC Kolová - Kauca Jindřich</v>
      </c>
      <c r="E5" s="131">
        <v>13</v>
      </c>
      <c r="F5" s="20"/>
      <c r="G5" s="25"/>
      <c r="H5" s="258" t="s">
        <v>144</v>
      </c>
      <c r="I5" s="303" t="str">
        <f ca="1">IF(OR(TRIM(H6)="-",TRIM(H7)="-"),"",VLOOKUP(MIN(G6,G7),[1]Hřiště!$B$11:$E$42,4,0))</f>
        <v/>
      </c>
      <c r="J5" s="16"/>
      <c r="K5" s="16"/>
      <c r="L5" s="33"/>
      <c r="M5" s="16"/>
      <c r="N5" s="16"/>
      <c r="O5" s="16"/>
      <c r="P5" s="16"/>
      <c r="Q5" s="16"/>
      <c r="R5" s="16"/>
      <c r="S5" s="16"/>
      <c r="T5" s="17"/>
      <c r="U5" s="16"/>
      <c r="V5" s="16"/>
      <c r="W5" s="16"/>
      <c r="X5" s="16"/>
      <c r="Y5" s="16"/>
      <c r="Z5" s="16"/>
      <c r="AA5" s="16"/>
      <c r="AB5" s="16"/>
    </row>
    <row r="6" spans="1:30" ht="19.5" thickTop="1" thickBot="1">
      <c r="A6" s="77"/>
      <c r="B6" s="21"/>
      <c r="C6" s="16"/>
      <c r="D6" s="46"/>
      <c r="E6" s="207"/>
      <c r="F6" s="16"/>
      <c r="G6" s="79">
        <v>5</v>
      </c>
      <c r="H6" s="80" t="str">
        <f ca="1">IF(OR(TRIM(D4)="-",TRIM(D5)="-"), IF(TRIM(D4)="-",D5,D4),IF(AND(E4="",E5="")," ",IF(N(E4)=N(E5)," ",IF(N(E4)&gt;N(E5),D4,D5))))</f>
        <v>5 PC Kolová - Kauca Jindřich</v>
      </c>
      <c r="I6" s="130">
        <v>12</v>
      </c>
      <c r="J6" s="26"/>
      <c r="K6" s="38">
        <v>5</v>
      </c>
      <c r="L6" s="101" t="str">
        <f ca="1">IF(AND(I6="",I7="")," ",IF(N(I6)=N(I7)," ",IF(N(I6)&gt;N(I7),H6,H7)))</f>
        <v>9 Club Rodamiento - Dlouhá Ivana</v>
      </c>
      <c r="M6" s="38">
        <v>5</v>
      </c>
      <c r="N6" s="16"/>
      <c r="O6" s="16"/>
      <c r="P6" s="17"/>
      <c r="Q6" s="16"/>
      <c r="R6" s="16"/>
      <c r="S6" s="16"/>
      <c r="T6" s="16"/>
      <c r="U6" s="16"/>
      <c r="V6" s="15"/>
      <c r="W6" s="16"/>
      <c r="X6" s="16"/>
      <c r="Y6" s="16"/>
      <c r="Z6" s="15"/>
      <c r="AA6" s="16"/>
      <c r="AB6" s="16"/>
      <c r="AC6" s="16"/>
      <c r="AD6" s="17"/>
    </row>
    <row r="7" spans="1:30" ht="20.25" thickTop="1" thickBot="1">
      <c r="A7" s="76"/>
      <c r="B7" s="31"/>
      <c r="C7" s="16"/>
      <c r="D7" s="302" t="s">
        <v>317</v>
      </c>
      <c r="E7" s="303" t="str">
        <f ca="1">IF(OR(TRIM(D8)="-",TRIM(D9)="-"),"",VLOOKUP(MIN(C8,C9),[1]Hřiště!$B$11:$E$42,4,0))</f>
        <v/>
      </c>
      <c r="F7" s="16"/>
      <c r="G7" s="81">
        <v>6</v>
      </c>
      <c r="H7" s="82" t="str">
        <f ca="1">IF(OR(TRIM(D8)="-",TRIM(D9)="-"), IF(TRIM(D8)="-",D9,D8),IF(AND(E8="",E9="")," ",IF(N(E8)=N(E9)," ",IF(N(E8)&gt;N(E9),D8,D9))))</f>
        <v>9 Club Rodamiento - Dlouhá Ivana</v>
      </c>
      <c r="I7" s="131">
        <v>13</v>
      </c>
      <c r="J7" s="20"/>
      <c r="K7" s="259">
        <v>6</v>
      </c>
      <c r="L7" s="99" t="str">
        <f ca="1">IF(AND(I6="",I7="")," ",IF(N(I7)=N(I6)," ",IF(N(I7)&gt;N(I6),H6,H7)))</f>
        <v>5 PC Kolová - Kauca Jindřich</v>
      </c>
      <c r="M7" s="98">
        <v>6</v>
      </c>
      <c r="N7" s="16"/>
      <c r="O7" s="16"/>
      <c r="P7" s="16"/>
      <c r="Q7" s="16"/>
      <c r="R7" s="16"/>
      <c r="S7" s="16"/>
      <c r="T7" s="16"/>
      <c r="U7" s="16"/>
      <c r="V7" s="15"/>
      <c r="W7" s="16"/>
      <c r="X7" s="16"/>
      <c r="Y7" s="16"/>
      <c r="Z7" s="15"/>
      <c r="AA7" s="16"/>
      <c r="AB7" s="16"/>
      <c r="AC7" s="16"/>
      <c r="AD7" s="16"/>
    </row>
    <row r="8" spans="1:30" ht="18.75" thickBot="1">
      <c r="A8" s="87" t="e">
        <f>VLOOKUP(C50,[1]Postupy!$A$3:$C$34,3,0)</f>
        <v>#N/A</v>
      </c>
      <c r="B8" s="65"/>
      <c r="C8" s="79">
        <v>6</v>
      </c>
      <c r="D8" s="256" t="str">
        <f ca="1">IF(OR(TRIM([1]KO8!D12)="-",TRIM([1]KO8!D13)="-"), IF(TRIM([1]KO8!D12)="-",[1]KO8!D12,[1]KO8!D13),IF(AND([1]KO8!E12="",[1]KO8!E13="")," ",IF(N([1]KO8!E12)=N([1]KO8!E13)," ",IF(N([1]KO8!E12)&gt;N([1]KO8!E13),[1]KO8!D13,[1]KO8!D12))))</f>
        <v>23 Bowle 09 Klatovy - Hůrka Jindřich</v>
      </c>
      <c r="E8" s="130">
        <v>7</v>
      </c>
      <c r="F8" s="26"/>
      <c r="G8" s="25"/>
      <c r="H8" s="46"/>
      <c r="I8" s="208"/>
      <c r="J8" s="16"/>
      <c r="K8" s="16"/>
      <c r="L8" s="56"/>
      <c r="M8" s="18"/>
      <c r="N8" s="17"/>
      <c r="O8" s="16"/>
      <c r="P8" s="17"/>
      <c r="Q8" s="16"/>
      <c r="R8" s="16"/>
      <c r="S8" s="16"/>
      <c r="T8" s="16"/>
      <c r="U8" s="16"/>
      <c r="V8" s="15"/>
      <c r="W8" s="16"/>
      <c r="X8" s="16"/>
      <c r="Y8" s="16"/>
      <c r="Z8" s="15"/>
      <c r="AA8" s="16"/>
      <c r="AB8" s="16"/>
      <c r="AC8" s="16"/>
      <c r="AD8" s="16"/>
    </row>
    <row r="9" spans="1:30" ht="19.5" thickTop="1" thickBot="1">
      <c r="A9" s="87" t="e">
        <f>VLOOKUP(C51,[1]Postupy!$A$3:$C$34,3,0)</f>
        <v>#N/A</v>
      </c>
      <c r="B9" s="31"/>
      <c r="C9" s="81">
        <v>7</v>
      </c>
      <c r="D9" s="257" t="str">
        <f ca="1">IF(OR(TRIM([1]KO8!D16)="-",TRIM([1]KO8!D17)="-"),IF(TRIM([1]KO8!D16)="-",[1]KO8!D16,[1]KO8!D17),IF(AND([1]KO8!E16="",[1]KO8!E17="")," ",IF(N([1]KO8!E16)=N([1]KO8!E17)," ",IF(N([1]KO8!E16)&gt;N([1]KO8!E17),[1]KO8!D17,[1]KO8!D16))))</f>
        <v>9 Club Rodamiento - Dlouhá Ivana</v>
      </c>
      <c r="E9" s="131">
        <v>13</v>
      </c>
      <c r="F9" s="27"/>
      <c r="G9" s="16"/>
      <c r="H9" s="46"/>
      <c r="I9" s="207"/>
      <c r="J9" s="45"/>
      <c r="K9" s="45"/>
      <c r="L9" s="45"/>
      <c r="M9" s="45"/>
      <c r="N9" s="45"/>
      <c r="O9" s="45"/>
      <c r="P9" s="45"/>
      <c r="Q9" s="45"/>
      <c r="R9" s="16"/>
      <c r="S9" s="16"/>
      <c r="T9" s="17"/>
      <c r="U9" s="16"/>
      <c r="V9" s="16"/>
      <c r="W9" s="16"/>
      <c r="X9" s="16"/>
      <c r="Y9" s="16"/>
      <c r="Z9" s="16"/>
      <c r="AA9" s="16"/>
      <c r="AB9" s="16"/>
    </row>
    <row r="10" spans="1:30" ht="14.25" thickBot="1">
      <c r="A10" s="16"/>
      <c r="B10" s="55"/>
      <c r="C10" s="56"/>
      <c r="D10" s="45"/>
      <c r="E10" s="207"/>
      <c r="F10" s="16"/>
      <c r="G10" s="16"/>
      <c r="H10" s="47"/>
      <c r="I10" s="209"/>
      <c r="J10" s="48"/>
      <c r="K10" s="48"/>
      <c r="L10" s="48"/>
      <c r="M10" s="48"/>
      <c r="N10" s="48"/>
      <c r="O10" s="48"/>
      <c r="P10" s="48"/>
      <c r="Q10" s="48"/>
      <c r="R10" s="16"/>
      <c r="S10" s="17"/>
      <c r="T10" s="16"/>
      <c r="U10" s="16"/>
      <c r="V10" s="16"/>
      <c r="W10" s="16"/>
      <c r="X10" s="16"/>
      <c r="Y10" s="16"/>
      <c r="Z10" s="16"/>
      <c r="AA10" s="16"/>
    </row>
    <row r="11" spans="1:30" ht="15" thickBot="1">
      <c r="A11" s="16"/>
      <c r="B11" s="21"/>
      <c r="C11" s="16"/>
      <c r="D11" s="46"/>
      <c r="E11" s="207"/>
      <c r="F11" s="16"/>
      <c r="G11" s="16"/>
      <c r="H11" s="258" t="s">
        <v>145</v>
      </c>
      <c r="I11" s="303" t="str">
        <f ca="1">IF(OR(TRIM(H12)="-",TRIM(H13)="-"),"",VLOOKUP(MIN(G12,G13),[1]Hřiště!$B$11:$E$42,4,0))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c r="A12" s="16"/>
      <c r="B12" s="31"/>
      <c r="C12" s="28"/>
      <c r="D12" s="58"/>
      <c r="E12" s="207"/>
      <c r="F12" s="16"/>
      <c r="G12" s="79">
        <v>7</v>
      </c>
      <c r="H12" s="80" t="str">
        <f ca="1">IF(OR(TRIM(D4)="-",TRIM(D5)="-"), IF(TRIM(D4)="-",D5,D4),IF(AND(E4="",E5="")," ",IF(N(E4)=N(E5)," ",IF(N(E5)&gt;N(E4),D4,D5))))</f>
        <v>26 PPA POZORKA - Michovský Jiří</v>
      </c>
      <c r="I12" s="130">
        <v>6</v>
      </c>
      <c r="J12" s="165"/>
      <c r="K12" s="98">
        <v>7</v>
      </c>
      <c r="L12" s="99" t="str">
        <f ca="1">IF(AND(I12="",I13="")," ",IF(N(I12)=N(I13)," ",IF(N(I12)&gt;N(I13),H12,H13)))</f>
        <v>23 Bowle 09 Klatovy - Hůrka Jindřich</v>
      </c>
      <c r="M12" s="98">
        <v>7</v>
      </c>
      <c r="N12" s="16"/>
      <c r="O12" s="16"/>
      <c r="P12" s="17"/>
      <c r="Q12" s="49"/>
      <c r="R12" s="49"/>
      <c r="S12" s="49"/>
      <c r="T12" s="49"/>
      <c r="U12" s="49"/>
      <c r="V12" s="16"/>
      <c r="W12" s="16"/>
      <c r="X12" s="16"/>
      <c r="Y12" s="16"/>
      <c r="Z12" s="16"/>
      <c r="AA12" s="16"/>
    </row>
    <row r="13" spans="1:30" ht="19.5" thickTop="1" thickBot="1">
      <c r="A13" s="16"/>
      <c r="B13" s="55"/>
      <c r="C13" s="61"/>
      <c r="D13" s="62"/>
      <c r="E13" s="203"/>
      <c r="F13" s="16"/>
      <c r="G13" s="81">
        <v>8</v>
      </c>
      <c r="H13" s="82" t="str">
        <f ca="1">IF(OR(TRIM(D8)="-",TRIM(D9)="-"), IF(TRIM(D8)="-",D9,D8),IF(AND(E8="",E9="")," ",IF(N(E8)=N(E9)," ",IF(N(E9)&gt;N(E8),D8,D9))))</f>
        <v>23 Bowle 09 Klatovy - Hůrka Jindřich</v>
      </c>
      <c r="I13" s="131">
        <v>13</v>
      </c>
      <c r="J13" s="153"/>
      <c r="K13" s="259">
        <v>8</v>
      </c>
      <c r="L13" s="99" t="str">
        <f ca="1">IF(AND(I12="",I13="")," ",IF(N(I13)=N(I12)," ",IF(N(I13)&gt;N(I12),H12,H13)))</f>
        <v>26 PPA POZORKA - Michovský Jiří</v>
      </c>
      <c r="M13" s="98">
        <v>8</v>
      </c>
      <c r="N13" s="16"/>
      <c r="O13" s="16"/>
      <c r="P13" s="17"/>
      <c r="Q13" s="16"/>
      <c r="R13" s="16"/>
      <c r="S13" s="17"/>
      <c r="T13" s="16"/>
      <c r="U13" s="16"/>
      <c r="V13" s="16"/>
      <c r="W13" s="16"/>
      <c r="X13" s="16"/>
      <c r="Y13" s="16"/>
      <c r="Z13" s="16"/>
      <c r="AA13" s="16"/>
    </row>
    <row r="14" spans="1:30" ht="13.5" thickTop="1">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conditionalFormatting sqref="D4 D8 H6 H12">
    <cfRule type="expression" dxfId="23" priority="6" stopIfTrue="1">
      <formula>IF(N(E4)&gt;N(E5),TRUE,FALSE)</formula>
    </cfRule>
  </conditionalFormatting>
  <conditionalFormatting sqref="C4 C8 G6 G12">
    <cfRule type="expression" dxfId="21" priority="5" stopIfTrue="1">
      <formula>IF(N(E4)&gt;N(E5),TRUE,FALSE)</formula>
    </cfRule>
  </conditionalFormatting>
  <conditionalFormatting sqref="E8 I6 E4 I12">
    <cfRule type="expression" dxfId="19" priority="4" stopIfTrue="1">
      <formula>IF(N(E4)&gt;N(E5),TRUE,FALSE)</formula>
    </cfRule>
  </conditionalFormatting>
  <conditionalFormatting sqref="C5 C9 G7 G13">
    <cfRule type="expression" dxfId="17" priority="3" stopIfTrue="1">
      <formula>IF(N(E5)&gt;N(E4),TRUE,FALSE)</formula>
    </cfRule>
  </conditionalFormatting>
  <conditionalFormatting sqref="D5 D9 H7 H13">
    <cfRule type="expression" dxfId="15" priority="2" stopIfTrue="1">
      <formula>IF(N(E5)&gt;N(E4),TRUE,FALSE)</formula>
    </cfRule>
  </conditionalFormatting>
  <conditionalFormatting sqref="E9 I7 E5 I13">
    <cfRule type="expression" dxfId="13" priority="1" stopIfTrue="1">
      <formula>IF(N(E5)&gt;N(E4),TRUE,FALSE)</formula>
    </cfRule>
  </conditionalFormatting>
  <pageMargins left="0.7" right="0.7" top="0.78740157499999996" bottom="0.78740157499999996" header="0.3" footer="0.3"/>
  <legacyDrawing r:id="rId1"/>
</worksheet>
</file>

<file path=xl/worksheets/sheet25.xml><?xml version="1.0" encoding="utf-8"?>
<worksheet xmlns="http://schemas.openxmlformats.org/spreadsheetml/2006/main" xmlns:r="http://schemas.openxmlformats.org/officeDocument/2006/relationships">
  <dimension ref="A1:AB43"/>
  <sheetViews>
    <sheetView workbookViewId="0">
      <selection sqref="A1:XFD1048576"/>
    </sheetView>
  </sheetViews>
  <sheetFormatPr defaultColWidth="9" defaultRowHeight="12.75"/>
  <cols>
    <col min="1" max="1" width="6.42578125" customWidth="1"/>
    <col min="2" max="2" width="1.570312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c r="A2" s="50"/>
      <c r="B2" s="254"/>
      <c r="C2" s="255">
        <v>4</v>
      </c>
      <c r="D2" s="132" t="s">
        <v>416</v>
      </c>
      <c r="E2" s="16"/>
      <c r="F2" s="16"/>
      <c r="G2" s="189">
        <v>2</v>
      </c>
      <c r="H2" s="132" t="s">
        <v>414</v>
      </c>
      <c r="I2" s="16"/>
      <c r="J2" s="16"/>
      <c r="K2" s="189">
        <v>1</v>
      </c>
      <c r="L2" s="148" t="s">
        <v>415</v>
      </c>
      <c r="M2" s="16"/>
      <c r="N2" s="16"/>
      <c r="O2" s="16"/>
      <c r="P2" s="17"/>
    </row>
    <row r="3" spans="1:28" ht="29.1" customHeight="1" thickBot="1">
      <c r="A3" s="16"/>
      <c r="B3" s="16"/>
      <c r="C3" s="27"/>
      <c r="D3" s="302" t="s">
        <v>317</v>
      </c>
      <c r="E3" s="303" t="str">
        <f ca="1">IF(OR(TRIM(D4)="-",TRIM(D5)="-"),"",VLOOKUP(MIN(C4,C5),[1]Hřiště!$B$11:$E$42,4,0))</f>
        <v/>
      </c>
      <c r="F3" s="53"/>
      <c r="G3" s="51"/>
      <c r="H3" s="51"/>
      <c r="I3" s="94"/>
      <c r="J3" s="53"/>
      <c r="K3" s="51"/>
      <c r="L3" s="51"/>
      <c r="M3" s="94"/>
      <c r="N3" s="16"/>
      <c r="O3" s="16"/>
      <c r="P3" s="17"/>
      <c r="Q3" s="94"/>
      <c r="R3" s="53"/>
      <c r="S3" s="51"/>
      <c r="T3" s="51"/>
      <c r="U3" s="57"/>
      <c r="V3" s="218"/>
      <c r="W3" s="15"/>
      <c r="X3" s="16"/>
      <c r="Y3" s="16"/>
      <c r="Z3" s="16"/>
      <c r="AA3" s="15"/>
      <c r="AB3" s="16"/>
    </row>
    <row r="4" spans="1:28" ht="19.5" thickBot="1">
      <c r="A4" s="87">
        <f ca="1">VLOOKUP(C4,[1]Postupy!$A$3:$C$9,3,0)</f>
        <v>6</v>
      </c>
      <c r="B4" s="16"/>
      <c r="C4" s="79">
        <v>1</v>
      </c>
      <c r="D4" s="256" t="str">
        <f ca="1">VLOOKUP(C4,[1]Postupy!$A$3:$W$6,23,0)</f>
        <v>30 1. KPK Vrchlabí - Brázda Vladimír</v>
      </c>
      <c r="E4" s="130" t="str">
        <f>VLOOKUP(C4,[1]Postupy!$A$3:$X$6,24,0)</f>
        <v/>
      </c>
      <c r="F4" s="19"/>
      <c r="G4" s="15"/>
      <c r="H4" s="214" t="s">
        <v>414</v>
      </c>
      <c r="I4" s="15"/>
      <c r="J4" s="16"/>
      <c r="K4" s="16"/>
      <c r="L4" s="16"/>
      <c r="M4" s="16"/>
      <c r="N4" s="16"/>
      <c r="O4" s="16"/>
      <c r="P4" s="17"/>
    </row>
    <row r="5" spans="1:28" ht="20.25" thickTop="1" thickBot="1">
      <c r="A5" s="87">
        <f ca="1">VLOOKUP(C5,[1]Postupy!$A$3:$C$18,3,0)</f>
        <v>34</v>
      </c>
      <c r="B5" s="16"/>
      <c r="C5" s="81">
        <v>4</v>
      </c>
      <c r="D5" s="256" t="str">
        <f ca="1">VLOOKUP(C5,[1]Postupy!$A$3:$W$6,23,0)</f>
        <v>3 Carreau Brno - Michálek Ivo</v>
      </c>
      <c r="E5" s="131">
        <f>VLOOKUP(C5,[1]Postupy!$A$3:$X$6,24,0)</f>
        <v>1</v>
      </c>
      <c r="F5" s="20"/>
      <c r="G5" s="25"/>
      <c r="H5" s="302" t="s">
        <v>317</v>
      </c>
      <c r="I5" s="303" t="str">
        <f ca="1">IF(OR(TRIM(H6)="-",TRIM(H7)="-"),"",VLOOKUP(MIN(G6,G7),[1]Hřiště!$B$11:$E$42,4,0))</f>
        <v/>
      </c>
      <c r="J5" s="16"/>
      <c r="K5" s="17"/>
      <c r="L5" s="217"/>
      <c r="M5" s="16"/>
      <c r="N5" s="16"/>
      <c r="O5" s="16"/>
      <c r="P5" s="17"/>
    </row>
    <row r="6" spans="1:28" ht="19.5" thickTop="1" thickBot="1">
      <c r="A6" s="77"/>
      <c r="B6" s="21"/>
      <c r="C6" s="16"/>
      <c r="D6" s="47"/>
      <c r="E6" s="17"/>
      <c r="F6" s="17"/>
      <c r="G6" s="79">
        <v>1</v>
      </c>
      <c r="H6" s="80" t="str">
        <f ca="1">IF(OR(TRIM(D4)="-",TRIM(D5)="-"), IF(TRIM(D4)="-",D5,D4),IF(AND(E4="",E5="")," ",IF(N(E4)=N(E5)," ",IF(N(E4)&gt;N(E5),D4,D5))))</f>
        <v>3 Carreau Brno - Michálek Ivo</v>
      </c>
      <c r="I6" s="130">
        <f>VLOOKUP(G6,[1]Postupy!$A$3:$Z$6,26,0)</f>
        <v>11</v>
      </c>
      <c r="J6" s="26"/>
      <c r="K6" s="37">
        <v>1</v>
      </c>
      <c r="L6" s="101" t="str">
        <f ca="1">IF(AND(I6="",I7="")," ",IF(N(I6)=N(I7)," ",IF(N(I6)&gt;N(I7),H6,H7)))</f>
        <v>2 PC Sokol Lipník - Vavrovič Petr ml.</v>
      </c>
      <c r="M6" s="38">
        <v>1</v>
      </c>
      <c r="N6" s="16"/>
      <c r="O6" s="17"/>
      <c r="P6" s="16"/>
    </row>
    <row r="7" spans="1:28" ht="20.25" thickTop="1" thickBot="1">
      <c r="A7" s="76"/>
      <c r="B7" s="31"/>
      <c r="C7" s="16"/>
      <c r="D7" s="302" t="s">
        <v>317</v>
      </c>
      <c r="E7" s="303" t="str">
        <f ca="1">IF(OR(TRIM(D8)="-",TRIM(D9)="-"),"",VLOOKUP(MIN(C8,C9),[1]Hřiště!$B$11:$E$42,4,0))</f>
        <v/>
      </c>
      <c r="F7" s="17"/>
      <c r="G7" s="81">
        <v>2</v>
      </c>
      <c r="H7" s="82" t="str">
        <f ca="1">IF(OR(TRIM(D8)="-",TRIM(D9)="-"), IF(TRIM(D8)="-",D9,D8),IF(AND(E8="",E9="")," ",IF(N(E8)=N(E9)," ",IF(N(E8)&gt;N(E9),D8,D9))))</f>
        <v>2 PC Sokol Lipník - Vavrovič Petr ml.</v>
      </c>
      <c r="I7" s="131">
        <f>VLOOKUP(G7,[1]Postupy!$A$3:$Z$6,26,0)</f>
        <v>13</v>
      </c>
      <c r="J7" s="16"/>
      <c r="K7" s="37">
        <v>2</v>
      </c>
      <c r="L7" s="99" t="str">
        <f ca="1">IF(AND(I6="",I7="")," ",IF(N(I7)=N(I6)," ",IF(N(I7)&gt;N(I6),H6,H7)))</f>
        <v>3 Carreau Brno - Michálek Ivo</v>
      </c>
      <c r="M7" s="98">
        <v>2</v>
      </c>
      <c r="N7" s="16"/>
      <c r="O7" s="16"/>
      <c r="P7" s="16"/>
    </row>
    <row r="8" spans="1:28" ht="18.75" thickBot="1">
      <c r="A8" s="87">
        <f ca="1">VLOOKUP(C8,[1]Postupy!$A$3:$C$9,3,0)</f>
        <v>23</v>
      </c>
      <c r="B8" s="16"/>
      <c r="C8" s="79">
        <v>3</v>
      </c>
      <c r="D8" s="256" t="str">
        <f ca="1">VLOOKUP(C8,[1]Postupy!$A$3:$W$6,23,0)</f>
        <v>2 PC Sokol Lipník - Vavrovič Petr ml.</v>
      </c>
      <c r="E8" s="130">
        <f>VLOOKUP(C8,[1]Postupy!$A$3:$X$6,24,0)</f>
        <v>13</v>
      </c>
      <c r="F8" s="26"/>
      <c r="G8" s="16"/>
      <c r="H8" s="48"/>
      <c r="I8" s="17"/>
      <c r="J8" s="16"/>
      <c r="K8" s="16"/>
      <c r="L8" s="16"/>
      <c r="M8" s="16"/>
      <c r="N8" s="16"/>
      <c r="O8" s="17"/>
      <c r="P8" s="16"/>
    </row>
    <row r="9" spans="1:28" ht="19.5" thickTop="1" thickBot="1">
      <c r="A9" s="87">
        <f ca="1">VLOOKUP(C9,[1]Postupy!$A$3:$C$18,3,0)</f>
        <v>1</v>
      </c>
      <c r="B9" s="16"/>
      <c r="C9" s="81">
        <v>2</v>
      </c>
      <c r="D9" s="256" t="str">
        <f ca="1">VLOOKUP(C9,[1]Postupy!$A$3:$W$6,23,0)</f>
        <v>1 Carreau Brno - Michálek Tomáš</v>
      </c>
      <c r="E9" s="131">
        <f>VLOOKUP(C9,[1]Postupy!$A$3:$X$6,24,0)</f>
        <v>12</v>
      </c>
      <c r="F9" s="27"/>
      <c r="G9" s="16"/>
      <c r="H9" s="45"/>
      <c r="I9" s="17"/>
      <c r="J9" s="45"/>
      <c r="K9" s="45"/>
      <c r="L9" s="17"/>
      <c r="M9" s="17"/>
      <c r="N9" s="16"/>
      <c r="O9" s="16"/>
      <c r="P9" s="17"/>
    </row>
    <row r="10" spans="1:28">
      <c r="A10" s="77"/>
      <c r="B10" s="55"/>
      <c r="C10" s="16"/>
      <c r="D10" s="46"/>
      <c r="E10" s="15"/>
      <c r="F10" s="16"/>
      <c r="G10" s="16"/>
      <c r="H10" s="45"/>
      <c r="I10" s="17"/>
      <c r="J10" s="45"/>
      <c r="K10" s="45"/>
      <c r="L10" s="17"/>
      <c r="M10" s="17"/>
      <c r="N10" s="16"/>
      <c r="O10" s="16"/>
      <c r="P10" s="17"/>
    </row>
    <row r="11" spans="1:28">
      <c r="A11" s="76"/>
      <c r="B11" s="21"/>
      <c r="C11" s="16"/>
      <c r="D11" s="46"/>
      <c r="E11" s="16"/>
      <c r="F11" s="16"/>
      <c r="G11" s="16"/>
      <c r="H11" s="45"/>
      <c r="I11" s="17"/>
      <c r="J11" s="45"/>
      <c r="K11" s="45"/>
      <c r="L11" s="17"/>
      <c r="M11" s="17"/>
      <c r="N11" s="16"/>
      <c r="O11" s="16"/>
      <c r="P11" s="17"/>
    </row>
    <row r="12" spans="1:28" ht="13.5">
      <c r="A12" s="77"/>
      <c r="B12" s="16"/>
      <c r="C12" s="16"/>
      <c r="D12" s="49"/>
      <c r="E12" s="16"/>
      <c r="F12" s="16"/>
      <c r="G12" s="16"/>
      <c r="H12" s="45"/>
      <c r="I12" s="17"/>
      <c r="J12" s="45"/>
      <c r="K12" s="45"/>
      <c r="L12" s="17"/>
      <c r="M12" s="17"/>
      <c r="N12" s="16"/>
      <c r="O12" s="16"/>
      <c r="P12" s="17"/>
    </row>
    <row r="13" spans="1:28" ht="16.5">
      <c r="A13" s="76"/>
      <c r="B13" s="16"/>
      <c r="C13" s="16"/>
      <c r="D13" s="49"/>
      <c r="E13" s="16"/>
      <c r="F13" s="16"/>
      <c r="G13" s="45"/>
      <c r="H13" s="212" t="s">
        <v>417</v>
      </c>
      <c r="I13" s="17"/>
      <c r="J13" s="45"/>
      <c r="K13" s="45"/>
      <c r="L13" s="17"/>
      <c r="M13" s="17"/>
      <c r="N13" s="16"/>
      <c r="O13" s="16"/>
      <c r="P13" s="17"/>
    </row>
    <row r="14" spans="1:28" ht="17.25" thickBot="1">
      <c r="A14" s="77"/>
      <c r="B14" s="21"/>
      <c r="C14" s="16"/>
      <c r="D14" s="49"/>
      <c r="E14" s="16"/>
      <c r="F14" s="16"/>
      <c r="G14" s="45"/>
      <c r="H14" s="213" t="s">
        <v>418</v>
      </c>
      <c r="I14" s="17"/>
      <c r="J14" s="45"/>
      <c r="K14" s="45"/>
      <c r="L14" s="17"/>
      <c r="M14" s="17"/>
      <c r="N14" s="16"/>
      <c r="O14" s="16"/>
      <c r="P14" s="17"/>
    </row>
    <row r="15" spans="1:28" ht="15" thickBot="1">
      <c r="A15" s="76"/>
      <c r="B15" s="31"/>
      <c r="C15" s="16"/>
      <c r="D15" s="46"/>
      <c r="E15" s="16"/>
      <c r="F15" s="16"/>
      <c r="G15" s="151"/>
      <c r="H15" s="302" t="s">
        <v>317</v>
      </c>
      <c r="I15" s="303" t="str">
        <f ca="1">IF(OR(TRIM(H16)="-",TRIM(H17)="-"),"",VLOOKUP(MIN(G16,G17),[1]Hřiště!$B$11:$E$42,4,0))</f>
        <v/>
      </c>
      <c r="J15" s="16"/>
      <c r="K15" s="16"/>
      <c r="L15" s="16"/>
      <c r="M15" s="16"/>
      <c r="N15" s="16"/>
      <c r="O15" s="17"/>
      <c r="P15" s="16"/>
    </row>
    <row r="16" spans="1:28" ht="19.5" thickTop="1" thickBot="1">
      <c r="A16" s="76"/>
      <c r="B16" s="16"/>
      <c r="C16" s="16"/>
      <c r="D16" s="46"/>
      <c r="E16" s="16"/>
      <c r="F16" s="16"/>
      <c r="G16" s="79">
        <v>4</v>
      </c>
      <c r="H16" s="80" t="str">
        <f ca="1">IF(OR(TRIM(D4)="-",TRIM(D5)="-"), IF(TRIM(D4)="-",D5,D4),IF(AND(E4="",E5="")," ",IF(N(E5)=N(E4)," ",IF(N(E5)&gt;N(E4),D4,D5))))</f>
        <v>30 1. KPK Vrchlabí - Brázda Vladimír</v>
      </c>
      <c r="I16" s="130">
        <f>VLOOKUP(G16,[1]Postupy!$A$3:$Z$6,26,0)</f>
        <v>7</v>
      </c>
      <c r="J16" s="165"/>
      <c r="K16" s="37">
        <v>3</v>
      </c>
      <c r="L16" s="99" t="str">
        <f ca="1">IF(AND(I16="",I17="")," ",IF(N(I16)=N(I17)," ",IF(N(I16)&gt;N(I17),H16,H17)))</f>
        <v>1 Carreau Brno - Michálek Tomáš</v>
      </c>
      <c r="M16" s="98">
        <v>3</v>
      </c>
      <c r="N16" s="16"/>
      <c r="O16" s="17"/>
      <c r="P16" s="16"/>
    </row>
    <row r="17" spans="1:16" ht="19.5" thickTop="1" thickBot="1">
      <c r="A17" s="76"/>
      <c r="B17" s="16"/>
      <c r="C17" s="16"/>
      <c r="D17" s="46"/>
      <c r="E17" s="16"/>
      <c r="F17" s="16"/>
      <c r="G17" s="81">
        <v>3</v>
      </c>
      <c r="H17" s="82" t="str">
        <f ca="1">IF(OR(TRIM(D8)="-",TRIM(D9)="-"), IF(TRIM(D8)="-",D9,D8),IF(AND(E8="",E9="")," ",IF(N(E9)=N(E8)," ",IF(N(E9)&gt;N(E8),D8,D9))))</f>
        <v>1 Carreau Brno - Michálek Tomáš</v>
      </c>
      <c r="I17" s="131">
        <f>VLOOKUP(G17,[1]Postupy!$A$3:$Z$6,26,0)</f>
        <v>13</v>
      </c>
      <c r="J17" s="153"/>
      <c r="K17" s="37">
        <v>4</v>
      </c>
      <c r="L17" s="99" t="str">
        <f ca="1">IF(AND(I16="",I17="")," ",IF(N(I17)=N(I16)," ",IF(N(I17)&gt;N(I16),H16,H17)))</f>
        <v>30 1. KPK Vrchlabí - Brázda Vladimír</v>
      </c>
      <c r="M17" s="98">
        <v>4</v>
      </c>
      <c r="N17" s="16"/>
      <c r="O17" s="17"/>
      <c r="P17" s="16"/>
    </row>
    <row r="18" spans="1:16">
      <c r="A18" s="76"/>
      <c r="B18" s="55"/>
      <c r="C18" s="16"/>
      <c r="D18" s="46"/>
      <c r="E18" s="16"/>
      <c r="F18" s="16"/>
      <c r="G18" s="16"/>
      <c r="H18" s="45"/>
      <c r="I18" s="17"/>
      <c r="J18" s="16"/>
      <c r="K18" s="16"/>
      <c r="L18" s="16"/>
      <c r="M18" s="16"/>
      <c r="N18" s="16"/>
      <c r="O18" s="17"/>
      <c r="P18" s="16"/>
    </row>
    <row r="19" spans="1:16">
      <c r="A19" s="76"/>
      <c r="B19" s="21"/>
      <c r="C19" s="16"/>
      <c r="D19" s="46"/>
      <c r="E19" s="16"/>
      <c r="F19" s="16"/>
      <c r="G19" s="16"/>
      <c r="H19" s="45"/>
      <c r="I19" s="17"/>
      <c r="J19" s="45"/>
      <c r="K19" s="45"/>
      <c r="L19" s="17"/>
      <c r="M19" s="17"/>
      <c r="N19" s="16"/>
      <c r="O19" s="16"/>
      <c r="P19" s="17"/>
    </row>
    <row r="20" spans="1:16">
      <c r="A20" s="76"/>
      <c r="B20" s="21"/>
      <c r="C20" s="16"/>
      <c r="D20" s="46"/>
      <c r="E20" s="16"/>
      <c r="F20" s="16"/>
      <c r="G20" s="16"/>
      <c r="H20" s="45"/>
      <c r="I20" s="17"/>
      <c r="J20" s="45"/>
      <c r="K20" s="45"/>
      <c r="L20" s="17"/>
      <c r="M20" s="17"/>
      <c r="N20" s="16"/>
      <c r="O20" s="16"/>
      <c r="P20" s="17"/>
    </row>
    <row r="21" spans="1:16">
      <c r="A21" s="76"/>
      <c r="B21" s="21"/>
      <c r="C21" s="16"/>
      <c r="D21" s="46"/>
      <c r="E21" s="16"/>
      <c r="F21" s="16"/>
      <c r="G21" s="16"/>
      <c r="H21" s="45"/>
      <c r="I21" s="17"/>
      <c r="J21" s="45"/>
      <c r="K21" s="45"/>
      <c r="L21" s="17"/>
      <c r="M21" s="17"/>
      <c r="N21" s="16"/>
      <c r="O21" s="16"/>
      <c r="P21" s="17"/>
    </row>
    <row r="22" spans="1:16">
      <c r="A22" s="76"/>
      <c r="B22" s="21"/>
      <c r="C22" s="16"/>
      <c r="D22" s="46"/>
      <c r="E22" s="16"/>
      <c r="F22" s="16"/>
      <c r="G22" s="16"/>
      <c r="H22" s="45"/>
      <c r="I22" s="17"/>
      <c r="J22" s="45"/>
      <c r="K22" s="45"/>
      <c r="L22" s="17"/>
      <c r="M22" s="17"/>
      <c r="N22" s="16"/>
      <c r="O22" s="16"/>
      <c r="P22" s="17"/>
    </row>
    <row r="23" spans="1:16">
      <c r="A23" s="76"/>
      <c r="B23" s="21"/>
      <c r="C23" s="16"/>
      <c r="D23" s="46"/>
      <c r="E23" s="16"/>
      <c r="F23" s="16"/>
      <c r="G23" s="16"/>
      <c r="H23" s="45"/>
      <c r="I23" s="17"/>
      <c r="J23" s="45"/>
      <c r="K23" s="45"/>
      <c r="L23" s="17"/>
      <c r="M23" s="17"/>
      <c r="N23" s="16"/>
      <c r="O23" s="16"/>
      <c r="P23" s="17"/>
    </row>
    <row r="24" spans="1:16">
      <c r="A24" s="76"/>
      <c r="B24" s="21"/>
      <c r="C24" s="16"/>
      <c r="D24" s="46"/>
      <c r="E24" s="16"/>
      <c r="F24" s="16"/>
      <c r="G24" s="16"/>
      <c r="H24" s="45"/>
      <c r="I24" s="17"/>
      <c r="J24" s="45"/>
      <c r="K24" s="45"/>
      <c r="L24" s="17"/>
      <c r="M24" s="17"/>
      <c r="N24" s="16"/>
      <c r="O24" s="16"/>
      <c r="P24" s="17"/>
    </row>
    <row r="25" spans="1:16">
      <c r="A25" s="76"/>
      <c r="B25" s="21"/>
      <c r="C25" s="16"/>
      <c r="D25" s="46"/>
      <c r="E25" s="16"/>
      <c r="F25" s="16"/>
      <c r="G25" s="16"/>
      <c r="H25" s="45"/>
      <c r="I25" s="17"/>
      <c r="J25" s="45"/>
      <c r="K25" s="45"/>
      <c r="L25" s="17"/>
      <c r="M25" s="17"/>
      <c r="N25" s="16"/>
      <c r="O25" s="16"/>
      <c r="P25" s="17"/>
    </row>
    <row r="26" spans="1:16">
      <c r="A26" s="76"/>
      <c r="B26" s="21"/>
      <c r="C26" s="16"/>
      <c r="D26" s="46"/>
      <c r="E26" s="16"/>
      <c r="F26" s="16"/>
      <c r="G26" s="16"/>
      <c r="H26" s="45"/>
      <c r="I26" s="17"/>
      <c r="J26" s="45"/>
      <c r="K26" s="45"/>
      <c r="L26" s="17"/>
      <c r="M26" s="17"/>
      <c r="N26" s="16"/>
      <c r="O26" s="16"/>
      <c r="P26" s="17"/>
    </row>
    <row r="27" spans="1:16">
      <c r="A27" s="76"/>
      <c r="B27" s="21"/>
      <c r="C27" s="16"/>
      <c r="D27" s="46"/>
      <c r="E27" s="16"/>
      <c r="F27" s="16"/>
      <c r="G27" s="16"/>
      <c r="H27" s="45"/>
      <c r="I27" s="17"/>
      <c r="J27" s="45"/>
      <c r="K27" s="45"/>
      <c r="L27" s="17"/>
      <c r="M27" s="17"/>
      <c r="N27" s="16"/>
      <c r="O27" s="16"/>
      <c r="P27" s="17"/>
    </row>
    <row r="28" spans="1:16">
      <c r="A28" s="77"/>
      <c r="B28" s="21"/>
    </row>
    <row r="29" spans="1:16">
      <c r="A29" s="76"/>
      <c r="B29" s="21"/>
    </row>
    <row r="30" spans="1:16">
      <c r="A30" s="77"/>
      <c r="B30" s="21"/>
    </row>
    <row r="31" spans="1:16">
      <c r="A31" s="76"/>
      <c r="B31" s="21"/>
    </row>
    <row r="32" spans="1:16">
      <c r="A32" s="16"/>
      <c r="B32" s="21"/>
    </row>
    <row r="33" spans="1:2">
      <c r="A33" s="16"/>
      <c r="B33" s="21"/>
    </row>
    <row r="34" spans="1:2">
      <c r="A34" s="16"/>
      <c r="B34" s="21"/>
    </row>
    <row r="35" spans="1:2">
      <c r="A35" s="16"/>
      <c r="B35" s="21"/>
    </row>
    <row r="36" spans="1:2">
      <c r="A36" s="16"/>
      <c r="B36" s="21"/>
    </row>
    <row r="37" spans="1:2">
      <c r="A37" s="16"/>
      <c r="B37" s="21"/>
    </row>
    <row r="38" spans="1:2">
      <c r="B38" s="21"/>
    </row>
    <row r="39" spans="1:2">
      <c r="B39" s="21"/>
    </row>
    <row r="40" spans="1:2">
      <c r="B40" s="21"/>
    </row>
    <row r="41" spans="1:2">
      <c r="B41" s="21"/>
    </row>
    <row r="42" spans="1:2">
      <c r="B42" s="21"/>
    </row>
    <row r="43" spans="1:2">
      <c r="B43" s="21"/>
    </row>
  </sheetData>
  <conditionalFormatting sqref="H16 D8 D4 H6">
    <cfRule type="expression" dxfId="11" priority="6" stopIfTrue="1">
      <formula>IF(N(E4)&gt;N(E5),TRUE,FALSE)</formula>
    </cfRule>
  </conditionalFormatting>
  <conditionalFormatting sqref="G6 C4 C8 G16">
    <cfRule type="expression" dxfId="9" priority="5" stopIfTrue="1">
      <formula>IF(N(E4)&gt;N(E5),TRUE,FALSE)</formula>
    </cfRule>
  </conditionalFormatting>
  <conditionalFormatting sqref="E8 I6 I16 E4">
    <cfRule type="expression" dxfId="7" priority="4" stopIfTrue="1">
      <formula>IF(N(E4)&gt;N(E5),TRUE,FALSE)</formula>
    </cfRule>
  </conditionalFormatting>
  <conditionalFormatting sqref="G7 C5 C9 G17">
    <cfRule type="expression" dxfId="5" priority="3" stopIfTrue="1">
      <formula>IF(N(E5)&gt;N(E4),TRUE,FALSE)</formula>
    </cfRule>
  </conditionalFormatting>
  <conditionalFormatting sqref="D9 H17 D5 H7">
    <cfRule type="expression" dxfId="3" priority="2" stopIfTrue="1">
      <formula>IF(N(E5)&gt;N(E4),TRUE,FALSE)</formula>
    </cfRule>
  </conditionalFormatting>
  <conditionalFormatting sqref="E9 I7 I17 E5">
    <cfRule type="expression" dxfId="1" priority="1" stopIfTrue="1">
      <formula>IF(N(E5)&gt;N(E4),TRUE,FALSE)</formula>
    </cfRule>
  </conditionalFormatting>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dimension ref="A1:F38"/>
  <sheetViews>
    <sheetView workbookViewId="0">
      <selection sqref="A1:XFD1048576"/>
    </sheetView>
  </sheetViews>
  <sheetFormatPr defaultColWidth="9" defaultRowHeight="12.75"/>
  <cols>
    <col min="1" max="1" width="10.5703125" customWidth="1"/>
    <col min="2" max="2" width="0.140625" customWidth="1"/>
    <col min="3" max="3" width="104.85546875" customWidth="1"/>
    <col min="4" max="4" width="0" hidden="1" customWidth="1"/>
    <col min="5" max="5" width="43.5703125" customWidth="1"/>
    <col min="6" max="6" width="10.85546875" customWidth="1"/>
  </cols>
  <sheetData>
    <row r="1" spans="1:6" ht="42.75" customHeight="1" thickBot="1">
      <c r="A1" s="103"/>
      <c r="B1" s="144" t="s">
        <v>82</v>
      </c>
      <c r="C1" s="445" t="s">
        <v>2</v>
      </c>
      <c r="D1" s="16"/>
    </row>
    <row r="2" spans="1:6" ht="39.950000000000003" customHeight="1">
      <c r="A2" s="483">
        <v>1</v>
      </c>
      <c r="B2" s="484" t="str">
        <f ca="1">VLOOKUP($A2,[1]Postupy!$A$3:$I$18,9,0)</f>
        <v>2 PC Sokol Lipník - Vavrovič Petr ml.</v>
      </c>
      <c r="C2" s="485" t="str">
        <f ca="1">IF(F2="","",CONCATENATE(VLOOKUP($F2,[1]Start.listina!$H$11:$AC$138,3,0)," ",VLOOKUP($F2,[1]Start.listina!$H$11:$AC$138,4,0)," ",VLOOKUP($F2,[1]Start.listina!$H$11:$AC$138,5,0),", ",VLOOKUP($F2,[1]Start.listina!$H$11:$AC$138,9,0)," ",VLOOKUP($F2,[1]Start.listina!$H$11:$AC$138,10,0)," ",VLOOKUP($F2,[1]Start.listina!$H$11:$AC$138,11,0),", ",VLOOKUP($F2,[1]Start.listina!$H$11:$AC$138,15,0)," ",VLOOKUP($F2,[1]Start.listina!$H$11:$AC$138,16,0)," ",VLOOKUP($F2,[1]Start.listina!$H$11:$AC$138,17,0),"  ",VLOOKUP($F2,[1]Start.listina!$H$11:$AC$138,21,0)," ",VLOOKUP($F2,[1]Start.listina!$H$11:$AC$138,22,0)," ",VLOOKUP($F2,[1]Start.listina!$H$11:$AD$138,23,0)))</f>
        <v xml:space="preserve">Vavrovič Petr ml. PC Sokol Lipník, Froňková Kateřina PC Sokol Lipník,             </v>
      </c>
      <c r="D2" s="104">
        <v>1</v>
      </c>
      <c r="F2">
        <f ca="1">IF(TYPE(VLOOKUP($B2,[1]Start.listina!$AL$11:$BF$138,21,0))=16,"",VLOOKUP($B2,[1]Start.listina!$AL$11:$BF$138,21,0))</f>
        <v>2</v>
      </c>
    </row>
    <row r="3" spans="1:6" ht="39.950000000000003" customHeight="1">
      <c r="A3" s="486">
        <v>2</v>
      </c>
      <c r="B3" s="487" t="str">
        <f ca="1">VLOOKUP($A3,[1]Postupy!$A$3:$I$18,9,0)</f>
        <v>3 Carreau Brno - Michálek Ivo</v>
      </c>
      <c r="C3" s="485" t="str">
        <f ca="1">IF(F3="","",CONCATENATE(VLOOKUP($F3,[1]Start.listina!$H$11:$AC$138,3,0)," ",VLOOKUP($F3,[1]Start.listina!$H$11:$AC$138,4,0)," ",VLOOKUP($F3,[1]Start.listina!$H$11:$AC$138,5,0),", ",VLOOKUP($F3,[1]Start.listina!$H$11:$AC$138,9,0)," ",VLOOKUP($F3,[1]Start.listina!$H$11:$AC$138,10,0)," ",VLOOKUP($F3,[1]Start.listina!$H$11:$AC$138,11,0),", ",VLOOKUP($F3,[1]Start.listina!$H$11:$AC$138,15,0)," ",VLOOKUP($F3,[1]Start.listina!$H$11:$AC$138,16,0)," ",VLOOKUP($F3,[1]Start.listina!$H$11:$AC$138,17,0),"  ",VLOOKUP($F3,[1]Start.listina!$H$11:$AC$138,21,0)," ",VLOOKUP($F3,[1]Start.listina!$H$11:$AC$138,22,0)," ",VLOOKUP($F3,[1]Start.listina!$H$11:$AD$138,23,0)))</f>
        <v xml:space="preserve">Michálek Ivo Carreau Brno, Zdobinský Michal ml. PC Sokol Lipník,             </v>
      </c>
      <c r="D3" s="105">
        <v>2</v>
      </c>
      <c r="F3">
        <f ca="1">IF(TYPE(VLOOKUP($B3,[1]Start.listina!$AL$11:$BF$138,21,0))=16,"",VLOOKUP($B3,[1]Start.listina!$AL$11:$BF$138,21,0))</f>
        <v>3</v>
      </c>
    </row>
    <row r="4" spans="1:6" ht="39.950000000000003" customHeight="1">
      <c r="A4" s="486">
        <v>3</v>
      </c>
      <c r="B4" s="487" t="str">
        <f ca="1">VLOOKUP($A4,[1]Postupy!$A$3:$I$18,9,0)</f>
        <v>1 Carreau Brno - Michálek Tomáš</v>
      </c>
      <c r="C4" s="485" t="str">
        <f ca="1">IF(F4="","",CONCATENATE(VLOOKUP($F4,[1]Start.listina!$H$11:$AC$138,3,0)," ",VLOOKUP($F4,[1]Start.listina!$H$11:$AC$138,4,0)," ",VLOOKUP($F4,[1]Start.listina!$H$11:$AC$138,5,0),", ",VLOOKUP($F4,[1]Start.listina!$H$11:$AC$138,9,0)," ",VLOOKUP($F4,[1]Start.listina!$H$11:$AC$138,10,0)," ",VLOOKUP($F4,[1]Start.listina!$H$11:$AC$138,11,0),", ",VLOOKUP($F4,[1]Start.listina!$H$11:$AC$138,15,0)," ",VLOOKUP($F4,[1]Start.listina!$H$11:$AC$138,16,0)," ",VLOOKUP($F4,[1]Start.listina!$H$11:$AC$138,17,0),"  ",VLOOKUP($F4,[1]Start.listina!$H$11:$AC$138,21,0)," ",VLOOKUP($F4,[1]Start.listina!$H$11:$AC$138,22,0)," ",VLOOKUP($F4,[1]Start.listina!$H$11:$AD$138,23,0)))</f>
        <v xml:space="preserve">Michálek Tomáš Carreau Brno, Lukáš Vojtěch PLUK Jablonec,             </v>
      </c>
      <c r="D4" s="105">
        <v>3</v>
      </c>
      <c r="F4">
        <f ca="1">IF(TYPE(VLOOKUP($B4,[1]Start.listina!$AL$11:$BF$138,21,0))=16,"",VLOOKUP($B4,[1]Start.listina!$AL$11:$BF$138,21,0))</f>
        <v>1</v>
      </c>
    </row>
    <row r="5" spans="1:6" ht="39.950000000000003" customHeight="1">
      <c r="A5" s="486">
        <v>4</v>
      </c>
      <c r="B5" s="487" t="str">
        <f ca="1">VLOOKUP($A5,[1]Postupy!$A$3:$I$18,9,0)</f>
        <v>30 1. KPK Vrchlabí - Brázda Vladimír</v>
      </c>
      <c r="C5" s="485" t="str">
        <f ca="1">IF(F5="","",CONCATENATE(VLOOKUP($F5,[1]Start.listina!$H$11:$AC$138,3,0)," ",VLOOKUP($F5,[1]Start.listina!$H$11:$AC$138,4,0)," ",VLOOKUP($F5,[1]Start.listina!$H$11:$AC$138,5,0),", ",VLOOKUP($F5,[1]Start.listina!$H$11:$AC$138,9,0)," ",VLOOKUP($F5,[1]Start.listina!$H$11:$AC$138,10,0)," ",VLOOKUP($F5,[1]Start.listina!$H$11:$AC$138,11,0),", ",VLOOKUP($F5,[1]Start.listina!$H$11:$AC$138,15,0)," ",VLOOKUP($F5,[1]Start.listina!$H$11:$AC$138,16,0)," ",VLOOKUP($F5,[1]Start.listina!$H$11:$AC$138,17,0),"  ",VLOOKUP($F5,[1]Start.listina!$H$11:$AC$138,21,0)," ",VLOOKUP($F5,[1]Start.listina!$H$11:$AC$138,22,0)," ",VLOOKUP($F5,[1]Start.listina!$H$11:$AD$138,23,0)))</f>
        <v xml:space="preserve">Brázda Vladimír 1. KPK Vrchlabí, Mariana Semeniv (UA)    ,             </v>
      </c>
      <c r="D5" s="105">
        <v>4</v>
      </c>
      <c r="F5">
        <f ca="1">IF(TYPE(VLOOKUP($B5,[1]Start.listina!$AL$11:$BF$138,21,0))=16,"",VLOOKUP($B5,[1]Start.listina!$AL$11:$BF$138,21,0))</f>
        <v>30</v>
      </c>
    </row>
    <row r="6" spans="1:6" ht="39.950000000000003" customHeight="1">
      <c r="A6" s="486">
        <v>5</v>
      </c>
      <c r="B6" s="487" t="str">
        <f ca="1">VLOOKUP($A6,[1]Postupy!$A$3:$I$18,9,0)</f>
        <v>9 Club Rodamiento - Dlouhá Ivana</v>
      </c>
      <c r="C6" s="485" t="str">
        <f ca="1">IF(F6="","",CONCATENATE(VLOOKUP($F6,[1]Start.listina!$H$11:$AC$138,3,0)," ",VLOOKUP($F6,[1]Start.listina!$H$11:$AC$138,4,0)," ",VLOOKUP($F6,[1]Start.listina!$H$11:$AC$138,5,0),", ",VLOOKUP($F6,[1]Start.listina!$H$11:$AC$138,9,0)," ",VLOOKUP($F6,[1]Start.listina!$H$11:$AC$138,10,0)," ",VLOOKUP($F6,[1]Start.listina!$H$11:$AC$138,11,0),", ",VLOOKUP($F6,[1]Start.listina!$H$11:$AC$138,15,0)," ",VLOOKUP($F6,[1]Start.listina!$H$11:$AC$138,16,0)," ",VLOOKUP($F6,[1]Start.listina!$H$11:$AC$138,17,0),"  ",VLOOKUP($F6,[1]Start.listina!$H$11:$AC$138,21,0)," ",VLOOKUP($F6,[1]Start.listina!$H$11:$AC$138,22,0)," ",VLOOKUP($F6,[1]Start.listina!$H$11:$AD$138,23,0)))</f>
        <v xml:space="preserve">Dlouhá Ivana Club Rodamiento, Kamaryt Josef Club Rodamiento,             </v>
      </c>
      <c r="D6" s="105">
        <v>5</v>
      </c>
      <c r="F6">
        <f ca="1">IF(TYPE(VLOOKUP($B6,[1]Start.listina!$AL$11:$BF$138,21,0))=16,"",VLOOKUP($B6,[1]Start.listina!$AL$11:$BF$138,21,0))</f>
        <v>9</v>
      </c>
    </row>
    <row r="7" spans="1:6" ht="39.950000000000003" customHeight="1">
      <c r="A7" s="486">
        <v>6</v>
      </c>
      <c r="B7" s="487" t="str">
        <f ca="1">VLOOKUP($A7,[1]Postupy!$A$3:$I$18,9,0)</f>
        <v>5 PC Kolová - Kauca Jindřich</v>
      </c>
      <c r="C7" s="485" t="str">
        <f ca="1">IF(F7="","",CONCATENATE(VLOOKUP($F7,[1]Start.listina!$H$11:$AC$138,3,0)," ",VLOOKUP($F7,[1]Start.listina!$H$11:$AC$138,4,0)," ",VLOOKUP($F7,[1]Start.listina!$H$11:$AC$138,5,0),", ",VLOOKUP($F7,[1]Start.listina!$H$11:$AC$138,9,0)," ",VLOOKUP($F7,[1]Start.listina!$H$11:$AC$138,10,0)," ",VLOOKUP($F7,[1]Start.listina!$H$11:$AC$138,11,0),", ",VLOOKUP($F7,[1]Start.listina!$H$11:$AC$138,15,0)," ",VLOOKUP($F7,[1]Start.listina!$H$11:$AC$138,16,0)," ",VLOOKUP($F7,[1]Start.listina!$H$11:$AC$138,17,0),"  ",VLOOKUP($F7,[1]Start.listina!$H$11:$AC$138,21,0)," ",VLOOKUP($F7,[1]Start.listina!$H$11:$AC$138,22,0)," ",VLOOKUP($F7,[1]Start.listina!$H$11:$AD$138,23,0)))</f>
        <v xml:space="preserve">Kauca Jindřich PC Kolová, Fuksa Petr UBU Únětice,             </v>
      </c>
      <c r="D7" s="105">
        <v>6</v>
      </c>
      <c r="F7">
        <f ca="1">IF(TYPE(VLOOKUP($B7,[1]Start.listina!$AL$11:$BF$138,21,0))=16,"",VLOOKUP($B7,[1]Start.listina!$AL$11:$BF$138,21,0))</f>
        <v>5</v>
      </c>
    </row>
    <row r="8" spans="1:6" ht="39.950000000000003" customHeight="1">
      <c r="A8" s="486">
        <v>7</v>
      </c>
      <c r="B8" s="487" t="str">
        <f ca="1">VLOOKUP($A8,[1]Postupy!$A$3:$I$18,9,0)</f>
        <v>23 Bowle 09 Klatovy - Hůrka Jindřich</v>
      </c>
      <c r="C8" s="485" t="str">
        <f ca="1">IF(F8="","",CONCATENATE(VLOOKUP($F8,[1]Start.listina!$H$11:$AC$138,3,0)," ",VLOOKUP($F8,[1]Start.listina!$H$11:$AC$138,4,0)," ",VLOOKUP($F8,[1]Start.listina!$H$11:$AC$138,5,0),", ",VLOOKUP($F8,[1]Start.listina!$H$11:$AC$138,9,0)," ",VLOOKUP($F8,[1]Start.listina!$H$11:$AC$138,10,0)," ",VLOOKUP($F8,[1]Start.listina!$H$11:$AC$138,11,0),", ",VLOOKUP($F8,[1]Start.listina!$H$11:$AC$138,15,0)," ",VLOOKUP($F8,[1]Start.listina!$H$11:$AC$138,16,0)," ",VLOOKUP($F8,[1]Start.listina!$H$11:$AC$138,17,0),"  ",VLOOKUP($F8,[1]Start.listina!$H$11:$AC$138,21,0)," ",VLOOKUP($F8,[1]Start.listina!$H$11:$AC$138,22,0)," ",VLOOKUP($F8,[1]Start.listina!$H$11:$AD$138,23,0)))</f>
        <v xml:space="preserve">Hůrka Jindřich Bowle 09 Klatovy, Hulec Zdeněk Bowle 09 Klatovy,             </v>
      </c>
      <c r="D8" s="105">
        <v>7</v>
      </c>
      <c r="F8">
        <f ca="1">IF(TYPE(VLOOKUP($B8,[1]Start.listina!$AL$11:$BF$138,21,0))=16,"",VLOOKUP($B8,[1]Start.listina!$AL$11:$BF$138,21,0))</f>
        <v>23</v>
      </c>
    </row>
    <row r="9" spans="1:6" ht="39.950000000000003" customHeight="1">
      <c r="A9" s="486">
        <v>8</v>
      </c>
      <c r="B9" s="487" t="str">
        <f ca="1">VLOOKUP($A9,[1]Postupy!$A$3:$I$18,9,0)</f>
        <v>26 PPA POZORKA - Michovský Jiří</v>
      </c>
      <c r="C9" s="485" t="str">
        <f ca="1">IF(F9="","",CONCATENATE(VLOOKUP($F9,[1]Start.listina!$H$11:$AC$138,3,0)," ",VLOOKUP($F9,[1]Start.listina!$H$11:$AC$138,4,0)," ",VLOOKUP($F9,[1]Start.listina!$H$11:$AC$138,5,0),", ",VLOOKUP($F9,[1]Start.listina!$H$11:$AC$138,9,0)," ",VLOOKUP($F9,[1]Start.listina!$H$11:$AC$138,10,0)," ",VLOOKUP($F9,[1]Start.listina!$H$11:$AC$138,11,0),", ",VLOOKUP($F9,[1]Start.listina!$H$11:$AC$138,15,0)," ",VLOOKUP($F9,[1]Start.listina!$H$11:$AC$138,16,0)," ",VLOOKUP($F9,[1]Start.listina!$H$11:$AC$138,17,0),"  ",VLOOKUP($F9,[1]Start.listina!$H$11:$AC$138,21,0)," ",VLOOKUP($F9,[1]Start.listina!$H$11:$AC$138,22,0)," ",VLOOKUP($F9,[1]Start.listina!$H$11:$AD$138,23,0)))</f>
        <v xml:space="preserve">Michovský Jiří PPA POZORKA, Kacerovský Ivo PC Kolová,             </v>
      </c>
      <c r="D9" s="105">
        <v>8</v>
      </c>
      <c r="F9">
        <f ca="1">IF(TYPE(VLOOKUP($B9,[1]Start.listina!$AL$11:$BF$138,21,0))=16,"",VLOOKUP($B9,[1]Start.listina!$AL$11:$BF$138,21,0))</f>
        <v>26</v>
      </c>
    </row>
    <row r="10" spans="1:6" ht="23.1" customHeight="1">
      <c r="A10" s="105">
        <v>9</v>
      </c>
      <c r="B10" s="145" t="str">
        <f>VLOOKUP($A10,[1]Postupy!$A$3:$I$18,9,0)</f>
        <v xml:space="preserve"> </v>
      </c>
      <c r="C10" s="102" t="str">
        <f>IF(F10="","",CONCATENATE(VLOOKUP($F10,[1]Start.listina!$H$11:$AC$138,3,0)," ",VLOOKUP($F10,[1]Start.listina!$H$11:$AC$138,4,0)," ",VLOOKUP($F10,[1]Start.listina!$H$11:$AC$138,5,0),", ",VLOOKUP($F10,[1]Start.listina!$H$11:$AC$138,9,0)," ",VLOOKUP($F10,[1]Start.listina!$H$11:$AC$138,10,0)," ",VLOOKUP($F10,[1]Start.listina!$H$11:$AC$138,11,0),", ",VLOOKUP($F10,[1]Start.listina!$H$11:$AC$138,15,0)," ",VLOOKUP($F10,[1]Start.listina!$H$11:$AC$138,16,0)," ",VLOOKUP($F10,[1]Start.listina!$H$11:$AC$138,17,0),"  ",VLOOKUP($F10,[1]Start.listina!$H$11:$AC$138,21,0)," ",VLOOKUP($F10,[1]Start.listina!$H$11:$AC$138,22,0)," ",VLOOKUP($F10,[1]Start.listina!$H$11:$AD$138,23,0)))</f>
        <v/>
      </c>
      <c r="D10" s="105">
        <v>9</v>
      </c>
      <c r="F10" t="str">
        <f>IF(TYPE(VLOOKUP($B10,[1]Start.listina!$AL$11:$BF$138,21,0))=16,"",VLOOKUP($B10,[1]Start.listina!$AL$11:$BF$138,21,0))</f>
        <v/>
      </c>
    </row>
    <row r="11" spans="1:6" ht="23.1" customHeight="1">
      <c r="A11" s="105">
        <v>10</v>
      </c>
      <c r="B11" s="145" t="str">
        <f>VLOOKUP($A11,[1]Postupy!$A$3:$I$18,9,0)</f>
        <v xml:space="preserve"> </v>
      </c>
      <c r="C11" s="102" t="str">
        <f>IF(F11="","",CONCATENATE(VLOOKUP($F11,[1]Start.listina!$H$11:$AC$138,3,0)," ",VLOOKUP($F11,[1]Start.listina!$H$11:$AC$138,4,0)," ",VLOOKUP($F11,[1]Start.listina!$H$11:$AC$138,5,0),", ",VLOOKUP($F11,[1]Start.listina!$H$11:$AC$138,9,0)," ",VLOOKUP($F11,[1]Start.listina!$H$11:$AC$138,10,0)," ",VLOOKUP($F11,[1]Start.listina!$H$11:$AC$138,11,0),", ",VLOOKUP($F11,[1]Start.listina!$H$11:$AC$138,15,0)," ",VLOOKUP($F11,[1]Start.listina!$H$11:$AC$138,16,0)," ",VLOOKUP($F11,[1]Start.listina!$H$11:$AC$138,17,0),"  ",VLOOKUP($F11,[1]Start.listina!$H$11:$AC$138,21,0)," ",VLOOKUP($F11,[1]Start.listina!$H$11:$AC$138,22,0)," ",VLOOKUP($F11,[1]Start.listina!$H$11:$AD$138,23,0)))</f>
        <v/>
      </c>
      <c r="D11" s="105">
        <v>10</v>
      </c>
      <c r="F11" t="str">
        <f>IF(TYPE(VLOOKUP($B11,[1]Start.listina!$AL$11:$BF$138,21,0))=16,"",VLOOKUP($B11,[1]Start.listina!$AL$11:$BF$138,21,0))</f>
        <v/>
      </c>
    </row>
    <row r="12" spans="1:6" ht="23.1" customHeight="1">
      <c r="A12" s="105">
        <v>11</v>
      </c>
      <c r="B12" s="145" t="str">
        <f>VLOOKUP($A12,[1]Postupy!$A$3:$I$18,9,0)</f>
        <v xml:space="preserve"> </v>
      </c>
      <c r="C12" s="102" t="str">
        <f>IF(F12="","",CONCATENATE(VLOOKUP($F12,[1]Start.listina!$H$11:$AC$138,3,0)," ",VLOOKUP($F12,[1]Start.listina!$H$11:$AC$138,4,0)," ",VLOOKUP($F12,[1]Start.listina!$H$11:$AC$138,5,0),", ",VLOOKUP($F12,[1]Start.listina!$H$11:$AC$138,9,0)," ",VLOOKUP($F12,[1]Start.listina!$H$11:$AC$138,10,0)," ",VLOOKUP($F12,[1]Start.listina!$H$11:$AC$138,11,0),", ",VLOOKUP($F12,[1]Start.listina!$H$11:$AC$138,15,0)," ",VLOOKUP($F12,[1]Start.listina!$H$11:$AC$138,16,0)," ",VLOOKUP($F12,[1]Start.listina!$H$11:$AC$138,17,0),"  ",VLOOKUP($F12,[1]Start.listina!$H$11:$AC$138,21,0)," ",VLOOKUP($F12,[1]Start.listina!$H$11:$AC$138,22,0)," ",VLOOKUP($F12,[1]Start.listina!$H$11:$AD$138,23,0)))</f>
        <v/>
      </c>
      <c r="D12" s="105">
        <v>11</v>
      </c>
      <c r="F12" t="str">
        <f>IF(TYPE(VLOOKUP($B12,[1]Start.listina!$AL$11:$BF$138,21,0))=16,"",VLOOKUP($B12,[1]Start.listina!$AL$11:$BF$138,21,0))</f>
        <v/>
      </c>
    </row>
    <row r="13" spans="1:6" ht="23.1" customHeight="1">
      <c r="A13" s="105">
        <v>12</v>
      </c>
      <c r="B13" s="145" t="str">
        <f>VLOOKUP($A13,[1]Postupy!$A$3:$I$18,9,0)</f>
        <v xml:space="preserve"> </v>
      </c>
      <c r="C13" s="102" t="str">
        <f>IF(F13="","",CONCATENATE(VLOOKUP($F13,[1]Start.listina!$H$11:$AC$138,3,0)," ",VLOOKUP($F13,[1]Start.listina!$H$11:$AC$138,4,0)," ",VLOOKUP($F13,[1]Start.listina!$H$11:$AC$138,5,0),", ",VLOOKUP($F13,[1]Start.listina!$H$11:$AC$138,9,0)," ",VLOOKUP($F13,[1]Start.listina!$H$11:$AC$138,10,0)," ",VLOOKUP($F13,[1]Start.listina!$H$11:$AC$138,11,0),", ",VLOOKUP($F13,[1]Start.listina!$H$11:$AC$138,15,0)," ",VLOOKUP($F13,[1]Start.listina!$H$11:$AC$138,16,0)," ",VLOOKUP($F13,[1]Start.listina!$H$11:$AC$138,17,0),"  ",VLOOKUP($F13,[1]Start.listina!$H$11:$AC$138,21,0)," ",VLOOKUP($F13,[1]Start.listina!$H$11:$AC$138,22,0)," ",VLOOKUP($F13,[1]Start.listina!$H$11:$AD$138,23,0)))</f>
        <v/>
      </c>
      <c r="D13" s="105">
        <v>12</v>
      </c>
      <c r="F13" t="str">
        <f>IF(TYPE(VLOOKUP($B13,[1]Start.listina!$AL$11:$BF$138,21,0))=16,"",VLOOKUP($B13,[1]Start.listina!$AL$11:$BF$138,21,0))</f>
        <v/>
      </c>
    </row>
    <row r="14" spans="1:6" ht="23.1" customHeight="1">
      <c r="A14" s="105">
        <v>13</v>
      </c>
      <c r="B14" s="145" t="str">
        <f>VLOOKUP($A14,[1]Postupy!$A$3:$I$18,9,0)</f>
        <v xml:space="preserve"> </v>
      </c>
      <c r="C14" s="102" t="str">
        <f>IF(F14="","",CONCATENATE(VLOOKUP($F14,[1]Start.listina!$H$11:$AC$138,3,0)," ",VLOOKUP($F14,[1]Start.listina!$H$11:$AC$138,4,0)," ",VLOOKUP($F14,[1]Start.listina!$H$11:$AC$138,5,0),", ",VLOOKUP($F14,[1]Start.listina!$H$11:$AC$138,9,0)," ",VLOOKUP($F14,[1]Start.listina!$H$11:$AC$138,10,0)," ",VLOOKUP($F14,[1]Start.listina!$H$11:$AC$138,11,0),", ",VLOOKUP($F14,[1]Start.listina!$H$11:$AC$138,15,0)," ",VLOOKUP($F14,[1]Start.listina!$H$11:$AC$138,16,0)," ",VLOOKUP($F14,[1]Start.listina!$H$11:$AC$138,17,0),"  ",VLOOKUP($F14,[1]Start.listina!$H$11:$AC$138,21,0)," ",VLOOKUP($F14,[1]Start.listina!$H$11:$AC$138,22,0)," ",VLOOKUP($F14,[1]Start.listina!$H$11:$AD$138,23,0)))</f>
        <v/>
      </c>
      <c r="D14" s="105">
        <v>13</v>
      </c>
      <c r="F14" t="str">
        <f>IF(TYPE(VLOOKUP($B14,[1]Start.listina!$AL$11:$BF$138,21,0))=16,"",VLOOKUP($B14,[1]Start.listina!$AL$11:$BF$138,21,0))</f>
        <v/>
      </c>
    </row>
    <row r="15" spans="1:6" ht="23.1" customHeight="1">
      <c r="A15" s="105">
        <v>14</v>
      </c>
      <c r="B15" s="145" t="str">
        <f>VLOOKUP($A15,[1]Postupy!$A$3:$I$18,9,0)</f>
        <v xml:space="preserve"> </v>
      </c>
      <c r="C15" s="102" t="str">
        <f>IF(F15="","",CONCATENATE(VLOOKUP($F15,[1]Start.listina!$H$11:$AC$138,3,0)," ",VLOOKUP($F15,[1]Start.listina!$H$11:$AC$138,4,0)," ",VLOOKUP($F15,[1]Start.listina!$H$11:$AC$138,5,0),", ",VLOOKUP($F15,[1]Start.listina!$H$11:$AC$138,9,0)," ",VLOOKUP($F15,[1]Start.listina!$H$11:$AC$138,10,0)," ",VLOOKUP($F15,[1]Start.listina!$H$11:$AC$138,11,0),", ",VLOOKUP($F15,[1]Start.listina!$H$11:$AC$138,15,0)," ",VLOOKUP($F15,[1]Start.listina!$H$11:$AC$138,16,0)," ",VLOOKUP($F15,[1]Start.listina!$H$11:$AC$138,17,0),"  ",VLOOKUP($F15,[1]Start.listina!$H$11:$AC$138,21,0)," ",VLOOKUP($F15,[1]Start.listina!$H$11:$AC$138,22,0)," ",VLOOKUP($F15,[1]Start.listina!$H$11:$AD$138,23,0)))</f>
        <v/>
      </c>
      <c r="D15" s="105">
        <v>14</v>
      </c>
      <c r="F15" t="str">
        <f>IF(TYPE(VLOOKUP($B15,[1]Start.listina!$AL$11:$BF$138,21,0))=16,"",VLOOKUP($B15,[1]Start.listina!$AL$11:$BF$138,21,0))</f>
        <v/>
      </c>
    </row>
    <row r="16" spans="1:6" ht="23.1" customHeight="1">
      <c r="A16" s="105">
        <v>15</v>
      </c>
      <c r="B16" s="145" t="str">
        <f>VLOOKUP($A16,[1]Postupy!$A$3:$I$18,9,0)</f>
        <v xml:space="preserve"> </v>
      </c>
      <c r="C16" s="102" t="str">
        <f>IF(F16="","",CONCATENATE(VLOOKUP($F16,[1]Start.listina!$H$11:$AC$138,3,0)," ",VLOOKUP($F16,[1]Start.listina!$H$11:$AC$138,4,0)," ",VLOOKUP($F16,[1]Start.listina!$H$11:$AC$138,5,0),", ",VLOOKUP($F16,[1]Start.listina!$H$11:$AC$138,9,0)," ",VLOOKUP($F16,[1]Start.listina!$H$11:$AC$138,10,0)," ",VLOOKUP($F16,[1]Start.listina!$H$11:$AC$138,11,0),", ",VLOOKUP($F16,[1]Start.listina!$H$11:$AC$138,15,0)," ",VLOOKUP($F16,[1]Start.listina!$H$11:$AC$138,16,0)," ",VLOOKUP($F16,[1]Start.listina!$H$11:$AC$138,17,0),"  ",VLOOKUP($F16,[1]Start.listina!$H$11:$AC$138,21,0)," ",VLOOKUP($F16,[1]Start.listina!$H$11:$AC$138,22,0)," ",VLOOKUP($F16,[1]Start.listina!$H$11:$AD$138,23,0)))</f>
        <v/>
      </c>
      <c r="D16" s="105">
        <v>15</v>
      </c>
      <c r="F16" t="str">
        <f>IF(TYPE(VLOOKUP($B16,[1]Start.listina!$AL$11:$BF$138,21,0))=16,"",VLOOKUP($B16,[1]Start.listina!$AL$11:$BF$138,21,0))</f>
        <v/>
      </c>
    </row>
    <row r="17" spans="1:6" ht="23.1" customHeight="1" thickBot="1">
      <c r="A17" s="106">
        <v>16</v>
      </c>
      <c r="B17" s="146" t="str">
        <f>VLOOKUP($A17,[1]Postupy!$A$3:$I$18,9,0)</f>
        <v xml:space="preserve"> </v>
      </c>
      <c r="C17" s="102" t="str">
        <f>IF(F17="","",CONCATENATE(VLOOKUP($F17,[1]Start.listina!$H$11:$AC$138,3,0)," ",VLOOKUP($F17,[1]Start.listina!$H$11:$AC$138,4,0)," ",VLOOKUP($F17,[1]Start.listina!$H$11:$AC$138,5,0),", ",VLOOKUP($F17,[1]Start.listina!$H$11:$AC$138,9,0)," ",VLOOKUP($F17,[1]Start.listina!$H$11:$AC$138,10,0)," ",VLOOKUP($F17,[1]Start.listina!$H$11:$AC$138,11,0),", ",VLOOKUP($F17,[1]Start.listina!$H$11:$AC$138,15,0)," ",VLOOKUP($F17,[1]Start.listina!$H$11:$AC$138,16,0)," ",VLOOKUP($F17,[1]Start.listina!$H$11:$AC$138,17,0),"  ",VLOOKUP($F17,[1]Start.listina!$H$11:$AC$138,21,0)," ",VLOOKUP($F17,[1]Start.listina!$H$11:$AC$138,22,0)," ",VLOOKUP($F17,[1]Start.listina!$H$11:$AD$138,23,0)))</f>
        <v/>
      </c>
      <c r="D17" s="106">
        <v>16</v>
      </c>
      <c r="F17" t="str">
        <f>IF(TYPE(VLOOKUP($B17,[1]Start.listina!$AL$11:$BF$138,21,0))=16,"",VLOOKUP($B17,[1]Start.listina!$AL$11:$BF$138,21,0))</f>
        <v/>
      </c>
    </row>
    <row r="18" spans="1:6">
      <c r="A18" s="41"/>
      <c r="B18" s="27"/>
      <c r="C18" s="102" t="str">
        <f>IF(F18="","",CONCATENATE(VLOOKUP($F18,[1]Start.listina!$H$11:$AC$138,3,0)," ",VLOOKUP($F18,[1]Start.listina!$H$11:$AC$138,4,0)," ",VLOOKUP($F18,[1]Start.listina!$H$11:$AC$138,5,0),", ",VLOOKUP($F18,[1]Start.listina!$H$11:$AC$138,9,0)," ",VLOOKUP($F18,[1]Start.listina!$H$11:$AC$138,10,0)," ",VLOOKUP($F18,[1]Start.listina!$H$11:$AC$138,11,0),", ",VLOOKUP($F18,[1]Start.listina!$H$11:$AC$138,15,0)," ",VLOOKUP($F18,[1]Start.listina!$H$11:$AC$138,16,0)," ",VLOOKUP($F18,[1]Start.listina!$H$11:$AC$138,17,0),"  ",VLOOKUP($F18,[1]Start.listina!$H$11:$AC$138,21,0)," ",VLOOKUP($F18,[1]Start.listina!$H$11:$AC$138,22,0)," ",VLOOKUP($F18,[1]Start.listina!$H$11:$AD$138,23,0)))</f>
        <v/>
      </c>
      <c r="D18" s="16"/>
    </row>
    <row r="19" spans="1:6" ht="14.25">
      <c r="A19" s="459" t="s">
        <v>510</v>
      </c>
      <c r="B19" s="459"/>
      <c r="C19" s="102" t="str">
        <f>IF(F19="","",CONCATENATE(VLOOKUP($F19,[1]Start.listina!$H$11:$AC$138,3,0)," ",VLOOKUP($F19,[1]Start.listina!$H$11:$AC$138,4,0)," ",VLOOKUP($F19,[1]Start.listina!$H$11:$AC$138,5,0),", ",VLOOKUP($F19,[1]Start.listina!$H$11:$AC$138,9,0)," ",VLOOKUP($F19,[1]Start.listina!$H$11:$AC$138,10,0)," ",VLOOKUP($F19,[1]Start.listina!$H$11:$AC$138,11,0),", ",VLOOKUP($F19,[1]Start.listina!$H$11:$AC$138,15,0)," ",VLOOKUP($F19,[1]Start.listina!$H$11:$AC$138,16,0)," ",VLOOKUP($F19,[1]Start.listina!$H$11:$AC$138,17,0),"  ",VLOOKUP($F19,[1]Start.listina!$H$11:$AC$138,21,0)," ",VLOOKUP($F19,[1]Start.listina!$H$11:$AC$138,22,0)," ",VLOOKUP($F19,[1]Start.listina!$H$11:$AD$138,23,0)))</f>
        <v/>
      </c>
      <c r="D19" s="16"/>
    </row>
    <row r="20" spans="1:6" ht="14.25">
      <c r="A20" s="460" t="s">
        <v>85</v>
      </c>
      <c r="B20" s="461" t="s">
        <v>170</v>
      </c>
      <c r="C20" s="16"/>
      <c r="D20" s="16"/>
    </row>
    <row r="21" spans="1:6" ht="14.25">
      <c r="A21" s="460"/>
      <c r="B21" s="461" t="s">
        <v>511</v>
      </c>
      <c r="C21" s="16"/>
      <c r="D21" s="16"/>
    </row>
    <row r="22" spans="1:6" ht="14.25">
      <c r="A22" s="460"/>
      <c r="B22" s="461" t="s">
        <v>512</v>
      </c>
      <c r="C22" s="16"/>
      <c r="D22" s="16"/>
    </row>
    <row r="23" spans="1:6" ht="14.25">
      <c r="A23" s="460"/>
      <c r="B23" s="461" t="s">
        <v>172</v>
      </c>
      <c r="C23" s="16"/>
      <c r="D23" s="16"/>
    </row>
    <row r="24" spans="1:6" ht="14.25">
      <c r="A24" s="39"/>
      <c r="B24" s="461" t="s">
        <v>173</v>
      </c>
      <c r="C24" s="16"/>
      <c r="D24" s="16"/>
    </row>
    <row r="25" spans="1:6">
      <c r="A25" s="39"/>
      <c r="B25" s="16"/>
      <c r="C25" s="16"/>
      <c r="D25" s="16"/>
    </row>
    <row r="26" spans="1:6">
      <c r="A26" s="39"/>
      <c r="B26" s="16"/>
      <c r="C26" s="16"/>
      <c r="D26" s="16"/>
    </row>
    <row r="27" spans="1:6">
      <c r="A27" s="39"/>
      <c r="B27" s="16"/>
      <c r="C27" s="16"/>
      <c r="D27" s="16"/>
    </row>
    <row r="28" spans="1:6">
      <c r="A28" s="39"/>
      <c r="B28" s="16"/>
      <c r="C28" s="16"/>
      <c r="D28" s="16"/>
    </row>
    <row r="29" spans="1:6">
      <c r="A29" s="39"/>
      <c r="B29" s="16"/>
      <c r="C29" s="16"/>
      <c r="D29" s="16"/>
    </row>
    <row r="30" spans="1:6">
      <c r="A30" s="39"/>
      <c r="B30" s="16"/>
      <c r="C30" s="16"/>
      <c r="D30" s="16"/>
    </row>
    <row r="31" spans="1:6">
      <c r="A31" s="39"/>
      <c r="B31" s="16"/>
      <c r="C31" s="16"/>
      <c r="D31" s="16"/>
    </row>
    <row r="32" spans="1:6">
      <c r="A32" s="39"/>
      <c r="B32" s="16"/>
      <c r="C32" s="16"/>
      <c r="D32" s="16"/>
    </row>
    <row r="33" spans="1:4">
      <c r="A33" s="39"/>
      <c r="B33" s="16"/>
      <c r="C33" s="16"/>
      <c r="D33" s="16"/>
    </row>
    <row r="34" spans="1:4">
      <c r="A34" s="39"/>
      <c r="B34" s="16"/>
      <c r="C34" s="16"/>
      <c r="D34" s="16"/>
    </row>
    <row r="35" spans="1:4">
      <c r="A35" s="39"/>
      <c r="B35" s="16"/>
      <c r="C35" s="16"/>
      <c r="D35" s="16"/>
    </row>
    <row r="36" spans="1:4">
      <c r="A36" s="39"/>
      <c r="B36" s="16"/>
      <c r="C36" s="16"/>
      <c r="D36" s="16"/>
    </row>
    <row r="37" spans="1:4">
      <c r="A37" s="39"/>
      <c r="B37" s="16"/>
      <c r="C37" s="16"/>
      <c r="D37" s="16"/>
    </row>
    <row r="38" spans="1:4">
      <c r="A38" s="39"/>
      <c r="B38" s="16"/>
      <c r="C38" s="16"/>
      <c r="D38" s="16"/>
    </row>
  </sheetData>
  <protectedRanges>
    <protectedRange sqref="A1:B24" name="Oblast1"/>
  </protectedRanges>
  <pageMargins left="0.7" right="0.7" top="0.78740157499999996" bottom="0.78740157499999996" header="0.3" footer="0.3"/>
</worksheet>
</file>

<file path=xl/worksheets/sheet27.xml><?xml version="1.0" encoding="utf-8"?>
<worksheet xmlns="http://schemas.openxmlformats.org/spreadsheetml/2006/main" xmlns:r="http://schemas.openxmlformats.org/officeDocument/2006/relationships">
  <dimension ref="A1:L259"/>
  <sheetViews>
    <sheetView workbookViewId="0"/>
  </sheetViews>
  <sheetFormatPr defaultColWidth="9" defaultRowHeight="12.75"/>
  <sheetData>
    <row r="1" spans="1:12" ht="13.5" thickBot="1">
      <c r="A1" s="88" t="s">
        <v>124</v>
      </c>
      <c r="B1" s="89"/>
      <c r="C1" s="89"/>
      <c r="E1" s="89"/>
      <c r="K1" s="92" t="s">
        <v>123</v>
      </c>
      <c r="L1" s="240" t="e">
        <f>#N/A</f>
        <v>#N/A</v>
      </c>
    </row>
    <row r="2" spans="1:12" ht="13.5" thickBot="1">
      <c r="A2" s="246">
        <v>1</v>
      </c>
      <c r="B2" s="246">
        <v>2</v>
      </c>
      <c r="C2" s="246">
        <v>3</v>
      </c>
      <c r="D2" s="246">
        <v>4</v>
      </c>
      <c r="E2" s="246">
        <v>5</v>
      </c>
      <c r="F2" s="246">
        <v>6</v>
      </c>
      <c r="G2" s="135" t="s">
        <v>126</v>
      </c>
      <c r="I2" s="93" t="s">
        <v>105</v>
      </c>
      <c r="K2" s="92" t="s">
        <v>121</v>
      </c>
      <c r="L2" s="93" t="e">
        <f>#N/A</f>
        <v>#N/A</v>
      </c>
    </row>
    <row r="3" spans="1:12" ht="35.450000000000003" customHeight="1" thickBot="1">
      <c r="A3" s="242" t="s">
        <v>87</v>
      </c>
      <c r="B3" s="231" t="s">
        <v>111</v>
      </c>
      <c r="C3" s="238" t="s">
        <v>114</v>
      </c>
      <c r="D3" s="238" t="s">
        <v>115</v>
      </c>
      <c r="E3" s="238" t="s">
        <v>125</v>
      </c>
      <c r="F3" s="241" t="s">
        <v>103</v>
      </c>
      <c r="G3" s="236" t="s">
        <v>112</v>
      </c>
      <c r="H3" s="237" t="e">
        <f>#N/A</f>
        <v>#N/A</v>
      </c>
      <c r="I3" s="244" t="e">
        <f>#N/A</f>
        <v>#N/A</v>
      </c>
      <c r="K3" s="92" t="s">
        <v>122</v>
      </c>
      <c r="L3" s="93" t="e">
        <f>#N/A</f>
        <v>#N/A</v>
      </c>
    </row>
    <row r="4" spans="1:12">
      <c r="A4" s="243">
        <v>1</v>
      </c>
      <c r="B4" s="239" t="e">
        <f>J4*($H$3-C4+D4)</f>
        <v>#N/A</v>
      </c>
      <c r="C4" s="1">
        <v>0</v>
      </c>
      <c r="D4" s="135">
        <v>0</v>
      </c>
      <c r="E4" s="135" t="e">
        <f t="shared" ref="E4:E24" si="0">J4*(B4*$L$1+F4)-(J4-1)*$L$3</f>
        <v>#N/A</v>
      </c>
      <c r="F4" s="135" t="e">
        <f>IF(A4&lt;$I$3,$L$2,0)</f>
        <v>#N/A</v>
      </c>
      <c r="J4" t="e">
        <f t="shared" ref="J4:J25" si="1">IF($I$3&lt;=A4,0,1)</f>
        <v>#N/A</v>
      </c>
    </row>
    <row r="5" spans="1:12">
      <c r="A5" s="243">
        <v>2</v>
      </c>
      <c r="B5" s="239" t="e">
        <f>J5*($H$3-C5+D5)</f>
        <v>#N/A</v>
      </c>
      <c r="C5" s="1">
        <v>1</v>
      </c>
      <c r="D5" s="135">
        <v>0</v>
      </c>
      <c r="E5" s="135" t="e">
        <f t="shared" si="0"/>
        <v>#N/A</v>
      </c>
      <c r="F5" s="135" t="e">
        <f t="shared" ref="F5:F68" si="2">IF(A5&lt;$I$3,$L$2,0)</f>
        <v>#N/A</v>
      </c>
      <c r="J5" t="e">
        <f t="shared" si="1"/>
        <v>#N/A</v>
      </c>
    </row>
    <row r="6" spans="1:12">
      <c r="A6" s="243">
        <v>3</v>
      </c>
      <c r="B6" s="239" t="e">
        <f t="shared" ref="B6:B69" si="3">J6*($H$3-C6+D6)</f>
        <v>#N/A</v>
      </c>
      <c r="C6" s="1">
        <v>2</v>
      </c>
      <c r="D6" s="239">
        <f>1/2</f>
        <v>0.5</v>
      </c>
      <c r="E6" s="135" t="e">
        <f t="shared" si="0"/>
        <v>#N/A</v>
      </c>
      <c r="F6" s="135" t="e">
        <f t="shared" si="2"/>
        <v>#N/A</v>
      </c>
      <c r="J6" t="e">
        <f t="shared" si="1"/>
        <v>#N/A</v>
      </c>
    </row>
    <row r="7" spans="1:12">
      <c r="A7" s="243">
        <v>4</v>
      </c>
      <c r="B7" s="239" t="e">
        <f t="shared" si="3"/>
        <v>#N/A</v>
      </c>
      <c r="C7" s="1">
        <v>2</v>
      </c>
      <c r="D7" s="135">
        <v>0</v>
      </c>
      <c r="E7" s="135" t="e">
        <f t="shared" si="0"/>
        <v>#N/A</v>
      </c>
      <c r="F7" s="135" t="e">
        <f t="shared" si="2"/>
        <v>#N/A</v>
      </c>
      <c r="J7" t="e">
        <f t="shared" si="1"/>
        <v>#N/A</v>
      </c>
    </row>
    <row r="8" spans="1:12">
      <c r="A8" s="243">
        <v>5</v>
      </c>
      <c r="B8" s="239" t="e">
        <f t="shared" si="3"/>
        <v>#N/A</v>
      </c>
      <c r="C8" s="1">
        <v>3</v>
      </c>
      <c r="D8" s="135">
        <f>3/4</f>
        <v>0.75</v>
      </c>
      <c r="E8" s="135" t="e">
        <f t="shared" si="0"/>
        <v>#N/A</v>
      </c>
      <c r="F8" s="135" t="e">
        <f t="shared" si="2"/>
        <v>#N/A</v>
      </c>
      <c r="J8" t="e">
        <f t="shared" si="1"/>
        <v>#N/A</v>
      </c>
    </row>
    <row r="9" spans="1:12">
      <c r="A9" s="243">
        <v>6</v>
      </c>
      <c r="B9" s="239" t="e">
        <f t="shared" si="3"/>
        <v>#N/A</v>
      </c>
      <c r="C9" s="1">
        <v>3</v>
      </c>
      <c r="D9" s="135">
        <f>2/4</f>
        <v>0.5</v>
      </c>
      <c r="E9" s="135" t="e">
        <f t="shared" si="0"/>
        <v>#N/A</v>
      </c>
      <c r="F9" s="135" t="e">
        <f t="shared" si="2"/>
        <v>#N/A</v>
      </c>
      <c r="J9" t="e">
        <f t="shared" si="1"/>
        <v>#N/A</v>
      </c>
    </row>
    <row r="10" spans="1:12">
      <c r="A10" s="243">
        <v>7</v>
      </c>
      <c r="B10" s="239" t="e">
        <f t="shared" si="3"/>
        <v>#N/A</v>
      </c>
      <c r="C10" s="1">
        <v>3</v>
      </c>
      <c r="D10" s="135">
        <f>1/4</f>
        <v>0.25</v>
      </c>
      <c r="E10" s="135" t="e">
        <f t="shared" si="0"/>
        <v>#N/A</v>
      </c>
      <c r="F10" s="135" t="e">
        <f t="shared" si="2"/>
        <v>#N/A</v>
      </c>
      <c r="J10" t="e">
        <f t="shared" si="1"/>
        <v>#N/A</v>
      </c>
    </row>
    <row r="11" spans="1:12">
      <c r="A11" s="243">
        <v>8</v>
      </c>
      <c r="B11" s="239" t="e">
        <f t="shared" si="3"/>
        <v>#N/A</v>
      </c>
      <c r="C11" s="1">
        <v>3</v>
      </c>
      <c r="D11" s="135">
        <v>0</v>
      </c>
      <c r="E11" s="135" t="e">
        <f t="shared" si="0"/>
        <v>#N/A</v>
      </c>
      <c r="F11" s="135" t="e">
        <f t="shared" si="2"/>
        <v>#N/A</v>
      </c>
      <c r="J11" t="e">
        <f t="shared" si="1"/>
        <v>#N/A</v>
      </c>
    </row>
    <row r="12" spans="1:12">
      <c r="A12" s="243">
        <v>9</v>
      </c>
      <c r="B12" s="239" t="e">
        <f t="shared" si="3"/>
        <v>#N/A</v>
      </c>
      <c r="C12" s="1">
        <v>4</v>
      </c>
      <c r="D12" s="135">
        <f>7/8</f>
        <v>0.875</v>
      </c>
      <c r="E12" s="135" t="e">
        <f t="shared" si="0"/>
        <v>#N/A</v>
      </c>
      <c r="F12" s="135" t="e">
        <f t="shared" si="2"/>
        <v>#N/A</v>
      </c>
      <c r="J12" t="e">
        <f t="shared" si="1"/>
        <v>#N/A</v>
      </c>
    </row>
    <row r="13" spans="1:12">
      <c r="A13" s="243">
        <v>10</v>
      </c>
      <c r="B13" s="239" t="e">
        <f t="shared" si="3"/>
        <v>#N/A</v>
      </c>
      <c r="C13" s="1">
        <v>4</v>
      </c>
      <c r="D13" s="135">
        <f>6/8</f>
        <v>0.75</v>
      </c>
      <c r="E13" s="135" t="e">
        <f t="shared" si="0"/>
        <v>#N/A</v>
      </c>
      <c r="F13" s="135" t="e">
        <f t="shared" si="2"/>
        <v>#N/A</v>
      </c>
      <c r="J13" t="e">
        <f t="shared" si="1"/>
        <v>#N/A</v>
      </c>
    </row>
    <row r="14" spans="1:12">
      <c r="A14" s="243">
        <v>11</v>
      </c>
      <c r="B14" s="239" t="e">
        <f t="shared" si="3"/>
        <v>#N/A</v>
      </c>
      <c r="C14" s="1">
        <v>4</v>
      </c>
      <c r="D14" s="135">
        <f>5/8</f>
        <v>0.625</v>
      </c>
      <c r="E14" s="135" t="e">
        <f t="shared" si="0"/>
        <v>#N/A</v>
      </c>
      <c r="F14" s="135" t="e">
        <f t="shared" si="2"/>
        <v>#N/A</v>
      </c>
      <c r="J14" t="e">
        <f t="shared" si="1"/>
        <v>#N/A</v>
      </c>
    </row>
    <row r="15" spans="1:12">
      <c r="A15" s="243">
        <v>12</v>
      </c>
      <c r="B15" s="239" t="e">
        <f t="shared" si="3"/>
        <v>#N/A</v>
      </c>
      <c r="C15" s="1">
        <v>4</v>
      </c>
      <c r="D15" s="135">
        <f>4/8</f>
        <v>0.5</v>
      </c>
      <c r="E15" s="135" t="e">
        <f t="shared" si="0"/>
        <v>#N/A</v>
      </c>
      <c r="F15" s="135" t="e">
        <f t="shared" si="2"/>
        <v>#N/A</v>
      </c>
      <c r="J15" t="e">
        <f t="shared" si="1"/>
        <v>#N/A</v>
      </c>
    </row>
    <row r="16" spans="1:12">
      <c r="A16" s="243">
        <v>13</v>
      </c>
      <c r="B16" s="239" t="e">
        <f t="shared" si="3"/>
        <v>#N/A</v>
      </c>
      <c r="C16" s="1">
        <v>4</v>
      </c>
      <c r="D16" s="135">
        <f>3/8</f>
        <v>0.375</v>
      </c>
      <c r="E16" s="135" t="e">
        <f t="shared" si="0"/>
        <v>#N/A</v>
      </c>
      <c r="F16" s="135" t="e">
        <f t="shared" si="2"/>
        <v>#N/A</v>
      </c>
      <c r="J16" t="e">
        <f t="shared" si="1"/>
        <v>#N/A</v>
      </c>
    </row>
    <row r="17" spans="1:10">
      <c r="A17" s="243">
        <v>14</v>
      </c>
      <c r="B17" s="239" t="e">
        <f t="shared" si="3"/>
        <v>#N/A</v>
      </c>
      <c r="C17" s="1">
        <v>4</v>
      </c>
      <c r="D17" s="135">
        <f>2/8</f>
        <v>0.25</v>
      </c>
      <c r="E17" s="135" t="e">
        <f t="shared" si="0"/>
        <v>#N/A</v>
      </c>
      <c r="F17" s="135" t="e">
        <f t="shared" si="2"/>
        <v>#N/A</v>
      </c>
      <c r="J17" t="e">
        <f t="shared" si="1"/>
        <v>#N/A</v>
      </c>
    </row>
    <row r="18" spans="1:10">
      <c r="A18" s="243">
        <v>15</v>
      </c>
      <c r="B18" s="239" t="e">
        <f t="shared" si="3"/>
        <v>#N/A</v>
      </c>
      <c r="C18" s="1">
        <v>4</v>
      </c>
      <c r="D18" s="135">
        <f>1/8</f>
        <v>0.125</v>
      </c>
      <c r="E18" s="135" t="e">
        <f t="shared" si="0"/>
        <v>#N/A</v>
      </c>
      <c r="F18" s="135" t="e">
        <f t="shared" si="2"/>
        <v>#N/A</v>
      </c>
      <c r="J18" t="e">
        <f t="shared" si="1"/>
        <v>#N/A</v>
      </c>
    </row>
    <row r="19" spans="1:10">
      <c r="A19" s="243">
        <v>16</v>
      </c>
      <c r="B19" s="239" t="e">
        <f t="shared" si="3"/>
        <v>#N/A</v>
      </c>
      <c r="C19" s="1">
        <v>4</v>
      </c>
      <c r="D19" s="135">
        <v>0</v>
      </c>
      <c r="E19" s="135" t="e">
        <f t="shared" si="0"/>
        <v>#N/A</v>
      </c>
      <c r="F19" s="135" t="e">
        <f t="shared" si="2"/>
        <v>#N/A</v>
      </c>
      <c r="J19" t="e">
        <f t="shared" si="1"/>
        <v>#N/A</v>
      </c>
    </row>
    <row r="20" spans="1:10">
      <c r="A20" s="243">
        <v>17</v>
      </c>
      <c r="B20" s="239" t="e">
        <f t="shared" si="3"/>
        <v>#N/A</v>
      </c>
      <c r="C20" s="1">
        <v>5</v>
      </c>
      <c r="D20" s="135">
        <f>15/16</f>
        <v>0.9375</v>
      </c>
      <c r="E20" s="135" t="e">
        <f t="shared" si="0"/>
        <v>#N/A</v>
      </c>
      <c r="F20" s="135" t="e">
        <f t="shared" si="2"/>
        <v>#N/A</v>
      </c>
      <c r="J20" t="e">
        <f t="shared" si="1"/>
        <v>#N/A</v>
      </c>
    </row>
    <row r="21" spans="1:10">
      <c r="A21" s="243">
        <v>18</v>
      </c>
      <c r="B21" s="239" t="e">
        <f t="shared" si="3"/>
        <v>#N/A</v>
      </c>
      <c r="C21" s="1">
        <v>5</v>
      </c>
      <c r="D21" s="135">
        <f>14/16</f>
        <v>0.875</v>
      </c>
      <c r="E21" s="135" t="e">
        <f t="shared" si="0"/>
        <v>#N/A</v>
      </c>
      <c r="F21" s="135" t="e">
        <f t="shared" si="2"/>
        <v>#N/A</v>
      </c>
      <c r="J21" t="e">
        <f t="shared" si="1"/>
        <v>#N/A</v>
      </c>
    </row>
    <row r="22" spans="1:10">
      <c r="A22" s="243">
        <v>19</v>
      </c>
      <c r="B22" s="239" t="e">
        <f t="shared" si="3"/>
        <v>#N/A</v>
      </c>
      <c r="C22" s="1">
        <v>5</v>
      </c>
      <c r="D22" s="135">
        <f>13/16</f>
        <v>0.8125</v>
      </c>
      <c r="E22" s="135" t="e">
        <f t="shared" si="0"/>
        <v>#N/A</v>
      </c>
      <c r="F22" s="135" t="e">
        <f t="shared" si="2"/>
        <v>#N/A</v>
      </c>
      <c r="J22" t="e">
        <f t="shared" si="1"/>
        <v>#N/A</v>
      </c>
    </row>
    <row r="23" spans="1:10">
      <c r="A23" s="243">
        <v>20</v>
      </c>
      <c r="B23" s="239" t="e">
        <f t="shared" si="3"/>
        <v>#N/A</v>
      </c>
      <c r="C23" s="1">
        <v>5</v>
      </c>
      <c r="D23" s="135">
        <f>12/16</f>
        <v>0.75</v>
      </c>
      <c r="E23" s="135" t="e">
        <f t="shared" si="0"/>
        <v>#N/A</v>
      </c>
      <c r="F23" s="135" t="e">
        <f t="shared" si="2"/>
        <v>#N/A</v>
      </c>
      <c r="J23" t="e">
        <f t="shared" si="1"/>
        <v>#N/A</v>
      </c>
    </row>
    <row r="24" spans="1:10">
      <c r="A24" s="243">
        <v>21</v>
      </c>
      <c r="B24" s="239" t="e">
        <f t="shared" si="3"/>
        <v>#N/A</v>
      </c>
      <c r="C24" s="1">
        <v>5</v>
      </c>
      <c r="D24" s="135">
        <f>11/16</f>
        <v>0.6875</v>
      </c>
      <c r="E24" s="135" t="e">
        <f t="shared" si="0"/>
        <v>#N/A</v>
      </c>
      <c r="F24" s="135" t="e">
        <f t="shared" si="2"/>
        <v>#N/A</v>
      </c>
      <c r="J24" t="e">
        <f t="shared" si="1"/>
        <v>#N/A</v>
      </c>
    </row>
    <row r="25" spans="1:10">
      <c r="A25" s="243">
        <v>22</v>
      </c>
      <c r="B25" s="239" t="e">
        <f t="shared" si="3"/>
        <v>#N/A</v>
      </c>
      <c r="C25" s="1">
        <v>5</v>
      </c>
      <c r="D25" s="135">
        <f>10/16</f>
        <v>0.625</v>
      </c>
      <c r="E25" s="135" t="e">
        <f>J25*(B25*$L$1+F25)-(J25-1)*$L$3</f>
        <v>#N/A</v>
      </c>
      <c r="F25" s="135" t="e">
        <f t="shared" si="2"/>
        <v>#N/A</v>
      </c>
      <c r="J25" t="e">
        <f t="shared" si="1"/>
        <v>#N/A</v>
      </c>
    </row>
    <row r="26" spans="1:10">
      <c r="A26" s="243">
        <v>23</v>
      </c>
      <c r="B26" s="239" t="e">
        <f t="shared" si="3"/>
        <v>#N/A</v>
      </c>
      <c r="C26" s="1">
        <v>5</v>
      </c>
      <c r="D26" s="135">
        <f>9/16</f>
        <v>0.5625</v>
      </c>
      <c r="E26" s="135" t="e">
        <f t="shared" ref="E26:E89" si="4">J26*(B26*$L$1+F26)-(J26-1)*$L$3</f>
        <v>#N/A</v>
      </c>
      <c r="F26" s="135" t="e">
        <f t="shared" si="2"/>
        <v>#N/A</v>
      </c>
      <c r="J26" t="e">
        <f>IF($I$3&lt;=A26,0,1)</f>
        <v>#N/A</v>
      </c>
    </row>
    <row r="27" spans="1:10">
      <c r="A27" s="243">
        <v>24</v>
      </c>
      <c r="B27" s="239" t="e">
        <f t="shared" si="3"/>
        <v>#N/A</v>
      </c>
      <c r="C27" s="1">
        <v>5</v>
      </c>
      <c r="D27" s="135">
        <f>8/16</f>
        <v>0.5</v>
      </c>
      <c r="E27" s="135" t="e">
        <f t="shared" si="4"/>
        <v>#N/A</v>
      </c>
      <c r="F27" s="135" t="e">
        <f t="shared" si="2"/>
        <v>#N/A</v>
      </c>
      <c r="J27" t="e">
        <f t="shared" ref="J27:J90" si="5">IF($I$3&lt;=A27,0,1)</f>
        <v>#N/A</v>
      </c>
    </row>
    <row r="28" spans="1:10">
      <c r="A28" s="243">
        <v>25</v>
      </c>
      <c r="B28" s="239" t="e">
        <f t="shared" si="3"/>
        <v>#N/A</v>
      </c>
      <c r="C28" s="1">
        <v>5</v>
      </c>
      <c r="D28" s="135">
        <f>7/16</f>
        <v>0.4375</v>
      </c>
      <c r="E28" s="135" t="e">
        <f t="shared" si="4"/>
        <v>#N/A</v>
      </c>
      <c r="F28" s="135" t="e">
        <f t="shared" si="2"/>
        <v>#N/A</v>
      </c>
      <c r="J28" t="e">
        <f t="shared" si="5"/>
        <v>#N/A</v>
      </c>
    </row>
    <row r="29" spans="1:10">
      <c r="A29" s="243">
        <v>26</v>
      </c>
      <c r="B29" s="239" t="e">
        <f t="shared" si="3"/>
        <v>#N/A</v>
      </c>
      <c r="C29" s="1">
        <v>5</v>
      </c>
      <c r="D29" s="135">
        <f>6/16</f>
        <v>0.375</v>
      </c>
      <c r="E29" s="135" t="e">
        <f t="shared" si="4"/>
        <v>#N/A</v>
      </c>
      <c r="F29" s="135" t="e">
        <f t="shared" si="2"/>
        <v>#N/A</v>
      </c>
      <c r="J29" t="e">
        <f t="shared" si="5"/>
        <v>#N/A</v>
      </c>
    </row>
    <row r="30" spans="1:10">
      <c r="A30" s="243">
        <v>27</v>
      </c>
      <c r="B30" s="239" t="e">
        <f t="shared" si="3"/>
        <v>#N/A</v>
      </c>
      <c r="C30" s="1">
        <v>5</v>
      </c>
      <c r="D30" s="135">
        <f>5/16</f>
        <v>0.3125</v>
      </c>
      <c r="E30" s="135" t="e">
        <f t="shared" si="4"/>
        <v>#N/A</v>
      </c>
      <c r="F30" s="135" t="e">
        <f t="shared" si="2"/>
        <v>#N/A</v>
      </c>
      <c r="J30" t="e">
        <f t="shared" si="5"/>
        <v>#N/A</v>
      </c>
    </row>
    <row r="31" spans="1:10">
      <c r="A31" s="243">
        <v>28</v>
      </c>
      <c r="B31" s="239" t="e">
        <f t="shared" si="3"/>
        <v>#N/A</v>
      </c>
      <c r="C31" s="1">
        <v>5</v>
      </c>
      <c r="D31" s="135">
        <f>4/16</f>
        <v>0.25</v>
      </c>
      <c r="E31" s="135" t="e">
        <f t="shared" si="4"/>
        <v>#N/A</v>
      </c>
      <c r="F31" s="135" t="e">
        <f t="shared" si="2"/>
        <v>#N/A</v>
      </c>
      <c r="J31" t="e">
        <f t="shared" si="5"/>
        <v>#N/A</v>
      </c>
    </row>
    <row r="32" spans="1:10">
      <c r="A32" s="243">
        <v>29</v>
      </c>
      <c r="B32" s="239" t="e">
        <f t="shared" si="3"/>
        <v>#N/A</v>
      </c>
      <c r="C32" s="1">
        <v>5</v>
      </c>
      <c r="D32" s="135">
        <f>3/16</f>
        <v>0.1875</v>
      </c>
      <c r="E32" s="135" t="e">
        <f t="shared" si="4"/>
        <v>#N/A</v>
      </c>
      <c r="F32" s="135" t="e">
        <f t="shared" si="2"/>
        <v>#N/A</v>
      </c>
      <c r="J32" t="e">
        <f t="shared" si="5"/>
        <v>#N/A</v>
      </c>
    </row>
    <row r="33" spans="1:10">
      <c r="A33" s="243">
        <v>30</v>
      </c>
      <c r="B33" s="239" t="e">
        <f t="shared" si="3"/>
        <v>#N/A</v>
      </c>
      <c r="C33" s="1">
        <v>5</v>
      </c>
      <c r="D33" s="135">
        <f>2/16</f>
        <v>0.125</v>
      </c>
      <c r="E33" s="135" t="e">
        <f t="shared" si="4"/>
        <v>#N/A</v>
      </c>
      <c r="F33" s="135" t="e">
        <f t="shared" si="2"/>
        <v>#N/A</v>
      </c>
      <c r="J33" t="e">
        <f t="shared" si="5"/>
        <v>#N/A</v>
      </c>
    </row>
    <row r="34" spans="1:10">
      <c r="A34" s="243">
        <v>31</v>
      </c>
      <c r="B34" s="239" t="e">
        <f t="shared" si="3"/>
        <v>#N/A</v>
      </c>
      <c r="C34" s="1">
        <v>5</v>
      </c>
      <c r="D34" s="135">
        <f>1/16</f>
        <v>6.25E-2</v>
      </c>
      <c r="E34" s="135" t="e">
        <f t="shared" si="4"/>
        <v>#N/A</v>
      </c>
      <c r="F34" s="135" t="e">
        <f t="shared" si="2"/>
        <v>#N/A</v>
      </c>
      <c r="J34" t="e">
        <f t="shared" si="5"/>
        <v>#N/A</v>
      </c>
    </row>
    <row r="35" spans="1:10">
      <c r="A35" s="243">
        <v>32</v>
      </c>
      <c r="B35" s="239" t="e">
        <f t="shared" si="3"/>
        <v>#N/A</v>
      </c>
      <c r="C35" s="1">
        <v>5</v>
      </c>
      <c r="D35" s="135">
        <v>0</v>
      </c>
      <c r="E35" s="135" t="e">
        <f t="shared" si="4"/>
        <v>#N/A</v>
      </c>
      <c r="F35" s="135" t="e">
        <f t="shared" si="2"/>
        <v>#N/A</v>
      </c>
      <c r="J35" t="e">
        <f t="shared" si="5"/>
        <v>#N/A</v>
      </c>
    </row>
    <row r="36" spans="1:10">
      <c r="A36" s="243">
        <v>33</v>
      </c>
      <c r="B36" s="239" t="e">
        <f t="shared" si="3"/>
        <v>#N/A</v>
      </c>
      <c r="C36" s="1">
        <v>6</v>
      </c>
      <c r="D36" s="135">
        <f>31/32</f>
        <v>0.96875</v>
      </c>
      <c r="E36" s="135" t="e">
        <f t="shared" si="4"/>
        <v>#N/A</v>
      </c>
      <c r="F36" s="135" t="e">
        <f t="shared" si="2"/>
        <v>#N/A</v>
      </c>
      <c r="J36" t="e">
        <f t="shared" si="5"/>
        <v>#N/A</v>
      </c>
    </row>
    <row r="37" spans="1:10">
      <c r="A37" s="243">
        <v>34</v>
      </c>
      <c r="B37" s="239" t="e">
        <f t="shared" si="3"/>
        <v>#N/A</v>
      </c>
      <c r="C37" s="1">
        <v>6</v>
      </c>
      <c r="D37" s="135">
        <f>30/32</f>
        <v>0.9375</v>
      </c>
      <c r="E37" s="135" t="e">
        <f t="shared" si="4"/>
        <v>#N/A</v>
      </c>
      <c r="F37" s="135" t="e">
        <f t="shared" si="2"/>
        <v>#N/A</v>
      </c>
      <c r="J37" t="e">
        <f t="shared" si="5"/>
        <v>#N/A</v>
      </c>
    </row>
    <row r="38" spans="1:10">
      <c r="A38" s="243">
        <v>35</v>
      </c>
      <c r="B38" s="239" t="e">
        <f t="shared" si="3"/>
        <v>#N/A</v>
      </c>
      <c r="C38" s="1">
        <v>6</v>
      </c>
      <c r="D38" s="135">
        <f>29/32</f>
        <v>0.90625</v>
      </c>
      <c r="E38" s="135" t="e">
        <f t="shared" si="4"/>
        <v>#N/A</v>
      </c>
      <c r="F38" s="135" t="e">
        <f t="shared" si="2"/>
        <v>#N/A</v>
      </c>
      <c r="J38" t="e">
        <f t="shared" si="5"/>
        <v>#N/A</v>
      </c>
    </row>
    <row r="39" spans="1:10">
      <c r="A39" s="243">
        <v>36</v>
      </c>
      <c r="B39" s="239" t="e">
        <f t="shared" si="3"/>
        <v>#N/A</v>
      </c>
      <c r="C39" s="1">
        <v>6</v>
      </c>
      <c r="D39" s="135">
        <f>28/32</f>
        <v>0.875</v>
      </c>
      <c r="E39" s="135" t="e">
        <f t="shared" si="4"/>
        <v>#N/A</v>
      </c>
      <c r="F39" s="135" t="e">
        <f t="shared" si="2"/>
        <v>#N/A</v>
      </c>
      <c r="J39" t="e">
        <f t="shared" si="5"/>
        <v>#N/A</v>
      </c>
    </row>
    <row r="40" spans="1:10">
      <c r="A40" s="243">
        <v>37</v>
      </c>
      <c r="B40" s="239" t="e">
        <f t="shared" si="3"/>
        <v>#N/A</v>
      </c>
      <c r="C40" s="1">
        <v>6</v>
      </c>
      <c r="D40" s="135">
        <f>27/32</f>
        <v>0.84375</v>
      </c>
      <c r="E40" s="135" t="e">
        <f t="shared" si="4"/>
        <v>#N/A</v>
      </c>
      <c r="F40" s="135" t="e">
        <f t="shared" si="2"/>
        <v>#N/A</v>
      </c>
      <c r="J40" t="e">
        <f t="shared" si="5"/>
        <v>#N/A</v>
      </c>
    </row>
    <row r="41" spans="1:10">
      <c r="A41" s="243">
        <v>38</v>
      </c>
      <c r="B41" s="239" t="e">
        <f t="shared" si="3"/>
        <v>#N/A</v>
      </c>
      <c r="C41" s="1">
        <v>6</v>
      </c>
      <c r="D41" s="135">
        <f>26/32</f>
        <v>0.8125</v>
      </c>
      <c r="E41" s="135" t="e">
        <f t="shared" si="4"/>
        <v>#N/A</v>
      </c>
      <c r="F41" s="135" t="e">
        <f t="shared" si="2"/>
        <v>#N/A</v>
      </c>
      <c r="J41" t="e">
        <f t="shared" si="5"/>
        <v>#N/A</v>
      </c>
    </row>
    <row r="42" spans="1:10">
      <c r="A42" s="243">
        <v>39</v>
      </c>
      <c r="B42" s="239" t="e">
        <f t="shared" si="3"/>
        <v>#N/A</v>
      </c>
      <c r="C42" s="1">
        <v>6</v>
      </c>
      <c r="D42" s="135">
        <f>25/32</f>
        <v>0.78125</v>
      </c>
      <c r="E42" s="135" t="e">
        <f t="shared" si="4"/>
        <v>#N/A</v>
      </c>
      <c r="F42" s="135" t="e">
        <f t="shared" si="2"/>
        <v>#N/A</v>
      </c>
      <c r="J42" t="e">
        <f t="shared" si="5"/>
        <v>#N/A</v>
      </c>
    </row>
    <row r="43" spans="1:10">
      <c r="A43" s="243">
        <v>40</v>
      </c>
      <c r="B43" s="239" t="e">
        <f t="shared" si="3"/>
        <v>#N/A</v>
      </c>
      <c r="C43" s="1">
        <v>6</v>
      </c>
      <c r="D43" s="135">
        <f>24/32</f>
        <v>0.75</v>
      </c>
      <c r="E43" s="135" t="e">
        <f t="shared" si="4"/>
        <v>#N/A</v>
      </c>
      <c r="F43" s="135" t="e">
        <f t="shared" si="2"/>
        <v>#N/A</v>
      </c>
      <c r="J43" t="e">
        <f t="shared" si="5"/>
        <v>#N/A</v>
      </c>
    </row>
    <row r="44" spans="1:10">
      <c r="A44" s="243">
        <v>41</v>
      </c>
      <c r="B44" s="239" t="e">
        <f t="shared" si="3"/>
        <v>#N/A</v>
      </c>
      <c r="C44" s="1">
        <v>6</v>
      </c>
      <c r="D44" s="135">
        <f>23/32</f>
        <v>0.71875</v>
      </c>
      <c r="E44" s="135" t="e">
        <f t="shared" si="4"/>
        <v>#N/A</v>
      </c>
      <c r="F44" s="135" t="e">
        <f t="shared" si="2"/>
        <v>#N/A</v>
      </c>
      <c r="J44" t="e">
        <f t="shared" si="5"/>
        <v>#N/A</v>
      </c>
    </row>
    <row r="45" spans="1:10">
      <c r="A45" s="243">
        <v>42</v>
      </c>
      <c r="B45" s="239" t="e">
        <f t="shared" si="3"/>
        <v>#N/A</v>
      </c>
      <c r="C45" s="1">
        <v>6</v>
      </c>
      <c r="D45" s="135">
        <f>22/32</f>
        <v>0.6875</v>
      </c>
      <c r="E45" s="135" t="e">
        <f t="shared" si="4"/>
        <v>#N/A</v>
      </c>
      <c r="F45" s="135" t="e">
        <f t="shared" si="2"/>
        <v>#N/A</v>
      </c>
      <c r="J45" t="e">
        <f t="shared" si="5"/>
        <v>#N/A</v>
      </c>
    </row>
    <row r="46" spans="1:10">
      <c r="A46" s="243">
        <v>43</v>
      </c>
      <c r="B46" s="239" t="e">
        <f t="shared" si="3"/>
        <v>#N/A</v>
      </c>
      <c r="C46" s="1">
        <v>6</v>
      </c>
      <c r="D46" s="135">
        <f>21/32</f>
        <v>0.65625</v>
      </c>
      <c r="E46" s="135" t="e">
        <f t="shared" si="4"/>
        <v>#N/A</v>
      </c>
      <c r="F46" s="135" t="e">
        <f t="shared" si="2"/>
        <v>#N/A</v>
      </c>
      <c r="J46" t="e">
        <f t="shared" si="5"/>
        <v>#N/A</v>
      </c>
    </row>
    <row r="47" spans="1:10">
      <c r="A47" s="243">
        <v>44</v>
      </c>
      <c r="B47" s="239" t="e">
        <f t="shared" si="3"/>
        <v>#N/A</v>
      </c>
      <c r="C47" s="1">
        <v>6</v>
      </c>
      <c r="D47" s="135">
        <f>20/32</f>
        <v>0.625</v>
      </c>
      <c r="E47" s="135" t="e">
        <f t="shared" si="4"/>
        <v>#N/A</v>
      </c>
      <c r="F47" s="135" t="e">
        <f t="shared" si="2"/>
        <v>#N/A</v>
      </c>
      <c r="J47" t="e">
        <f t="shared" si="5"/>
        <v>#N/A</v>
      </c>
    </row>
    <row r="48" spans="1:10">
      <c r="A48" s="243">
        <v>45</v>
      </c>
      <c r="B48" s="239" t="e">
        <f t="shared" si="3"/>
        <v>#N/A</v>
      </c>
      <c r="C48" s="1">
        <v>6</v>
      </c>
      <c r="D48" s="135">
        <f>19/32</f>
        <v>0.59375</v>
      </c>
      <c r="E48" s="135" t="e">
        <f t="shared" si="4"/>
        <v>#N/A</v>
      </c>
      <c r="F48" s="135" t="e">
        <f t="shared" si="2"/>
        <v>#N/A</v>
      </c>
      <c r="J48" t="e">
        <f t="shared" si="5"/>
        <v>#N/A</v>
      </c>
    </row>
    <row r="49" spans="1:10">
      <c r="A49" s="243">
        <v>46</v>
      </c>
      <c r="B49" s="239" t="e">
        <f t="shared" si="3"/>
        <v>#N/A</v>
      </c>
      <c r="C49" s="1">
        <v>6</v>
      </c>
      <c r="D49" s="135">
        <f>18/32</f>
        <v>0.5625</v>
      </c>
      <c r="E49" s="135" t="e">
        <f t="shared" si="4"/>
        <v>#N/A</v>
      </c>
      <c r="F49" s="135" t="e">
        <f t="shared" si="2"/>
        <v>#N/A</v>
      </c>
      <c r="J49" t="e">
        <f t="shared" si="5"/>
        <v>#N/A</v>
      </c>
    </row>
    <row r="50" spans="1:10">
      <c r="A50" s="243">
        <v>47</v>
      </c>
      <c r="B50" s="239" t="e">
        <f t="shared" si="3"/>
        <v>#N/A</v>
      </c>
      <c r="C50" s="1">
        <v>6</v>
      </c>
      <c r="D50" s="135">
        <f>17/32</f>
        <v>0.53125</v>
      </c>
      <c r="E50" s="135" t="e">
        <f t="shared" si="4"/>
        <v>#N/A</v>
      </c>
      <c r="F50" s="135" t="e">
        <f t="shared" si="2"/>
        <v>#N/A</v>
      </c>
      <c r="J50" t="e">
        <f t="shared" si="5"/>
        <v>#N/A</v>
      </c>
    </row>
    <row r="51" spans="1:10">
      <c r="A51" s="243">
        <v>48</v>
      </c>
      <c r="B51" s="239" t="e">
        <f t="shared" si="3"/>
        <v>#N/A</v>
      </c>
      <c r="C51" s="1">
        <v>6</v>
      </c>
      <c r="D51" s="135">
        <f>16/32</f>
        <v>0.5</v>
      </c>
      <c r="E51" s="135" t="e">
        <f t="shared" si="4"/>
        <v>#N/A</v>
      </c>
      <c r="F51" s="135" t="e">
        <f t="shared" si="2"/>
        <v>#N/A</v>
      </c>
      <c r="J51" t="e">
        <f t="shared" si="5"/>
        <v>#N/A</v>
      </c>
    </row>
    <row r="52" spans="1:10">
      <c r="A52" s="243">
        <v>49</v>
      </c>
      <c r="B52" s="239" t="e">
        <f t="shared" si="3"/>
        <v>#N/A</v>
      </c>
      <c r="C52" s="1">
        <v>6</v>
      </c>
      <c r="D52" s="135">
        <f>15/32</f>
        <v>0.46875</v>
      </c>
      <c r="E52" s="135" t="e">
        <f t="shared" si="4"/>
        <v>#N/A</v>
      </c>
      <c r="F52" s="135" t="e">
        <f t="shared" si="2"/>
        <v>#N/A</v>
      </c>
      <c r="J52" t="e">
        <f t="shared" si="5"/>
        <v>#N/A</v>
      </c>
    </row>
    <row r="53" spans="1:10">
      <c r="A53" s="243">
        <v>50</v>
      </c>
      <c r="B53" s="239" t="e">
        <f t="shared" si="3"/>
        <v>#N/A</v>
      </c>
      <c r="C53" s="1">
        <v>6</v>
      </c>
      <c r="D53" s="135">
        <f>14/32</f>
        <v>0.4375</v>
      </c>
      <c r="E53" s="135" t="e">
        <f t="shared" si="4"/>
        <v>#N/A</v>
      </c>
      <c r="F53" s="135" t="e">
        <f t="shared" si="2"/>
        <v>#N/A</v>
      </c>
      <c r="J53" t="e">
        <f t="shared" si="5"/>
        <v>#N/A</v>
      </c>
    </row>
    <row r="54" spans="1:10">
      <c r="A54" s="243">
        <v>51</v>
      </c>
      <c r="B54" s="239" t="e">
        <f t="shared" si="3"/>
        <v>#N/A</v>
      </c>
      <c r="C54" s="1">
        <v>6</v>
      </c>
      <c r="D54" s="135">
        <f>13/32</f>
        <v>0.40625</v>
      </c>
      <c r="E54" s="135" t="e">
        <f t="shared" si="4"/>
        <v>#N/A</v>
      </c>
      <c r="F54" s="135" t="e">
        <f t="shared" si="2"/>
        <v>#N/A</v>
      </c>
      <c r="J54" t="e">
        <f t="shared" si="5"/>
        <v>#N/A</v>
      </c>
    </row>
    <row r="55" spans="1:10">
      <c r="A55" s="243">
        <v>52</v>
      </c>
      <c r="B55" s="239" t="e">
        <f t="shared" si="3"/>
        <v>#N/A</v>
      </c>
      <c r="C55" s="1">
        <v>6</v>
      </c>
      <c r="D55" s="135">
        <f>12/32</f>
        <v>0.375</v>
      </c>
      <c r="E55" s="135" t="e">
        <f t="shared" si="4"/>
        <v>#N/A</v>
      </c>
      <c r="F55" s="135" t="e">
        <f t="shared" si="2"/>
        <v>#N/A</v>
      </c>
      <c r="J55" t="e">
        <f t="shared" si="5"/>
        <v>#N/A</v>
      </c>
    </row>
    <row r="56" spans="1:10">
      <c r="A56" s="243">
        <v>53</v>
      </c>
      <c r="B56" s="239" t="e">
        <f t="shared" si="3"/>
        <v>#N/A</v>
      </c>
      <c r="C56" s="1">
        <v>6</v>
      </c>
      <c r="D56" s="135">
        <f>11/32</f>
        <v>0.34375</v>
      </c>
      <c r="E56" s="135" t="e">
        <f t="shared" si="4"/>
        <v>#N/A</v>
      </c>
      <c r="F56" s="135" t="e">
        <f t="shared" si="2"/>
        <v>#N/A</v>
      </c>
      <c r="J56" t="e">
        <f t="shared" si="5"/>
        <v>#N/A</v>
      </c>
    </row>
    <row r="57" spans="1:10">
      <c r="A57" s="243">
        <v>54</v>
      </c>
      <c r="B57" s="239" t="e">
        <f t="shared" si="3"/>
        <v>#N/A</v>
      </c>
      <c r="C57" s="1">
        <v>6</v>
      </c>
      <c r="D57" s="135">
        <f>10/32</f>
        <v>0.3125</v>
      </c>
      <c r="E57" s="135" t="e">
        <f t="shared" si="4"/>
        <v>#N/A</v>
      </c>
      <c r="F57" s="135" t="e">
        <f t="shared" si="2"/>
        <v>#N/A</v>
      </c>
      <c r="J57" t="e">
        <f t="shared" si="5"/>
        <v>#N/A</v>
      </c>
    </row>
    <row r="58" spans="1:10">
      <c r="A58" s="243">
        <v>55</v>
      </c>
      <c r="B58" s="239" t="e">
        <f t="shared" si="3"/>
        <v>#N/A</v>
      </c>
      <c r="C58" s="1">
        <v>6</v>
      </c>
      <c r="D58" s="135">
        <f>9/32</f>
        <v>0.28125</v>
      </c>
      <c r="E58" s="135" t="e">
        <f t="shared" si="4"/>
        <v>#N/A</v>
      </c>
      <c r="F58" s="135" t="e">
        <f t="shared" si="2"/>
        <v>#N/A</v>
      </c>
      <c r="J58" t="e">
        <f t="shared" si="5"/>
        <v>#N/A</v>
      </c>
    </row>
    <row r="59" spans="1:10">
      <c r="A59" s="243">
        <v>56</v>
      </c>
      <c r="B59" s="239" t="e">
        <f t="shared" si="3"/>
        <v>#N/A</v>
      </c>
      <c r="C59" s="1">
        <v>6</v>
      </c>
      <c r="D59" s="135">
        <f>8/32</f>
        <v>0.25</v>
      </c>
      <c r="E59" s="135" t="e">
        <f t="shared" si="4"/>
        <v>#N/A</v>
      </c>
      <c r="F59" s="135" t="e">
        <f t="shared" si="2"/>
        <v>#N/A</v>
      </c>
      <c r="J59" t="e">
        <f t="shared" si="5"/>
        <v>#N/A</v>
      </c>
    </row>
    <row r="60" spans="1:10">
      <c r="A60" s="243">
        <v>57</v>
      </c>
      <c r="B60" s="239" t="e">
        <f t="shared" si="3"/>
        <v>#N/A</v>
      </c>
      <c r="C60" s="1">
        <v>6</v>
      </c>
      <c r="D60" s="135">
        <f>7/32</f>
        <v>0.21875</v>
      </c>
      <c r="E60" s="135" t="e">
        <f t="shared" si="4"/>
        <v>#N/A</v>
      </c>
      <c r="F60" s="135" t="e">
        <f t="shared" si="2"/>
        <v>#N/A</v>
      </c>
      <c r="J60" t="e">
        <f t="shared" si="5"/>
        <v>#N/A</v>
      </c>
    </row>
    <row r="61" spans="1:10">
      <c r="A61" s="243">
        <v>58</v>
      </c>
      <c r="B61" s="239" t="e">
        <f t="shared" si="3"/>
        <v>#N/A</v>
      </c>
      <c r="C61" s="1">
        <v>6</v>
      </c>
      <c r="D61" s="135">
        <f>6/32</f>
        <v>0.1875</v>
      </c>
      <c r="E61" s="135" t="e">
        <f t="shared" si="4"/>
        <v>#N/A</v>
      </c>
      <c r="F61" s="135" t="e">
        <f t="shared" si="2"/>
        <v>#N/A</v>
      </c>
      <c r="J61" t="e">
        <f t="shared" si="5"/>
        <v>#N/A</v>
      </c>
    </row>
    <row r="62" spans="1:10">
      <c r="A62" s="243">
        <v>59</v>
      </c>
      <c r="B62" s="239" t="e">
        <f t="shared" si="3"/>
        <v>#N/A</v>
      </c>
      <c r="C62" s="1">
        <v>6</v>
      </c>
      <c r="D62" s="135">
        <f>5/32</f>
        <v>0.15625</v>
      </c>
      <c r="E62" s="135" t="e">
        <f t="shared" si="4"/>
        <v>#N/A</v>
      </c>
      <c r="F62" s="135" t="e">
        <f t="shared" si="2"/>
        <v>#N/A</v>
      </c>
      <c r="J62" t="e">
        <f t="shared" si="5"/>
        <v>#N/A</v>
      </c>
    </row>
    <row r="63" spans="1:10">
      <c r="A63" s="243">
        <v>60</v>
      </c>
      <c r="B63" s="239" t="e">
        <f t="shared" si="3"/>
        <v>#N/A</v>
      </c>
      <c r="C63" s="1">
        <v>6</v>
      </c>
      <c r="D63" s="135">
        <f>4/32</f>
        <v>0.125</v>
      </c>
      <c r="E63" s="135" t="e">
        <f t="shared" si="4"/>
        <v>#N/A</v>
      </c>
      <c r="F63" s="135" t="e">
        <f t="shared" si="2"/>
        <v>#N/A</v>
      </c>
      <c r="J63" t="e">
        <f t="shared" si="5"/>
        <v>#N/A</v>
      </c>
    </row>
    <row r="64" spans="1:10">
      <c r="A64" s="243">
        <v>61</v>
      </c>
      <c r="B64" s="239" t="e">
        <f t="shared" si="3"/>
        <v>#N/A</v>
      </c>
      <c r="C64" s="1">
        <v>6</v>
      </c>
      <c r="D64" s="135">
        <f>3/32</f>
        <v>9.375E-2</v>
      </c>
      <c r="E64" s="135" t="e">
        <f t="shared" si="4"/>
        <v>#N/A</v>
      </c>
      <c r="F64" s="135" t="e">
        <f t="shared" si="2"/>
        <v>#N/A</v>
      </c>
      <c r="J64" t="e">
        <f t="shared" si="5"/>
        <v>#N/A</v>
      </c>
    </row>
    <row r="65" spans="1:10">
      <c r="A65" s="243">
        <v>62</v>
      </c>
      <c r="B65" s="239" t="e">
        <f t="shared" si="3"/>
        <v>#N/A</v>
      </c>
      <c r="C65" s="1">
        <v>6</v>
      </c>
      <c r="D65" s="135">
        <f>2/32</f>
        <v>6.25E-2</v>
      </c>
      <c r="E65" s="135" t="e">
        <f t="shared" si="4"/>
        <v>#N/A</v>
      </c>
      <c r="F65" s="135" t="e">
        <f t="shared" si="2"/>
        <v>#N/A</v>
      </c>
      <c r="J65" t="e">
        <f t="shared" si="5"/>
        <v>#N/A</v>
      </c>
    </row>
    <row r="66" spans="1:10">
      <c r="A66" s="243">
        <v>63</v>
      </c>
      <c r="B66" s="239" t="e">
        <f t="shared" si="3"/>
        <v>#N/A</v>
      </c>
      <c r="C66" s="1">
        <v>6</v>
      </c>
      <c r="D66" s="135">
        <f>1/32</f>
        <v>3.125E-2</v>
      </c>
      <c r="E66" s="135" t="e">
        <f t="shared" si="4"/>
        <v>#N/A</v>
      </c>
      <c r="F66" s="135" t="e">
        <f t="shared" si="2"/>
        <v>#N/A</v>
      </c>
      <c r="J66" t="e">
        <f t="shared" si="5"/>
        <v>#N/A</v>
      </c>
    </row>
    <row r="67" spans="1:10">
      <c r="A67" s="243">
        <v>64</v>
      </c>
      <c r="B67" s="239" t="e">
        <f t="shared" si="3"/>
        <v>#N/A</v>
      </c>
      <c r="C67" s="1">
        <v>6</v>
      </c>
      <c r="D67" s="135">
        <v>0</v>
      </c>
      <c r="E67" s="135" t="e">
        <f t="shared" si="4"/>
        <v>#N/A</v>
      </c>
      <c r="F67" s="135" t="e">
        <f t="shared" si="2"/>
        <v>#N/A</v>
      </c>
      <c r="J67" t="e">
        <f t="shared" si="5"/>
        <v>#N/A</v>
      </c>
    </row>
    <row r="68" spans="1:10">
      <c r="A68" s="243">
        <v>65</v>
      </c>
      <c r="B68" s="239" t="e">
        <f t="shared" si="3"/>
        <v>#N/A</v>
      </c>
      <c r="E68" s="135" t="e">
        <f t="shared" si="4"/>
        <v>#N/A</v>
      </c>
      <c r="F68" s="135" t="e">
        <f t="shared" si="2"/>
        <v>#N/A</v>
      </c>
      <c r="J68" t="e">
        <f t="shared" si="5"/>
        <v>#N/A</v>
      </c>
    </row>
    <row r="69" spans="1:10">
      <c r="A69" s="243">
        <v>66</v>
      </c>
      <c r="B69" s="239" t="e">
        <f t="shared" si="3"/>
        <v>#N/A</v>
      </c>
      <c r="E69" s="135" t="e">
        <f t="shared" si="4"/>
        <v>#N/A</v>
      </c>
      <c r="F69" s="135" t="e">
        <f t="shared" ref="F69:F132" si="6">IF(A69&lt;$I$3,$L$2,0)</f>
        <v>#N/A</v>
      </c>
      <c r="J69" t="e">
        <f t="shared" si="5"/>
        <v>#N/A</v>
      </c>
    </row>
    <row r="70" spans="1:10">
      <c r="A70" s="243">
        <v>67</v>
      </c>
      <c r="B70" s="239" t="e">
        <f t="shared" ref="B70:B133" si="7">J70*($H$3-C70+D70)</f>
        <v>#N/A</v>
      </c>
      <c r="E70" s="135" t="e">
        <f t="shared" si="4"/>
        <v>#N/A</v>
      </c>
      <c r="F70" s="135" t="e">
        <f t="shared" si="6"/>
        <v>#N/A</v>
      </c>
      <c r="J70" t="e">
        <f t="shared" si="5"/>
        <v>#N/A</v>
      </c>
    </row>
    <row r="71" spans="1:10">
      <c r="A71" s="243">
        <v>68</v>
      </c>
      <c r="B71" s="239" t="e">
        <f t="shared" si="7"/>
        <v>#N/A</v>
      </c>
      <c r="E71" s="135" t="e">
        <f t="shared" si="4"/>
        <v>#N/A</v>
      </c>
      <c r="F71" s="135" t="e">
        <f t="shared" si="6"/>
        <v>#N/A</v>
      </c>
      <c r="J71" t="e">
        <f t="shared" si="5"/>
        <v>#N/A</v>
      </c>
    </row>
    <row r="72" spans="1:10">
      <c r="A72" s="243">
        <v>69</v>
      </c>
      <c r="B72" s="239" t="e">
        <f t="shared" si="7"/>
        <v>#N/A</v>
      </c>
      <c r="E72" s="135" t="e">
        <f t="shared" si="4"/>
        <v>#N/A</v>
      </c>
      <c r="F72" s="135" t="e">
        <f t="shared" si="6"/>
        <v>#N/A</v>
      </c>
      <c r="J72" t="e">
        <f t="shared" si="5"/>
        <v>#N/A</v>
      </c>
    </row>
    <row r="73" spans="1:10">
      <c r="A73" s="243">
        <v>70</v>
      </c>
      <c r="B73" s="239" t="e">
        <f t="shared" si="7"/>
        <v>#N/A</v>
      </c>
      <c r="E73" s="135" t="e">
        <f t="shared" si="4"/>
        <v>#N/A</v>
      </c>
      <c r="F73" s="135" t="e">
        <f t="shared" si="6"/>
        <v>#N/A</v>
      </c>
      <c r="J73" t="e">
        <f t="shared" si="5"/>
        <v>#N/A</v>
      </c>
    </row>
    <row r="74" spans="1:10">
      <c r="A74" s="243">
        <v>71</v>
      </c>
      <c r="B74" s="239" t="e">
        <f t="shared" si="7"/>
        <v>#N/A</v>
      </c>
      <c r="E74" s="135" t="e">
        <f t="shared" si="4"/>
        <v>#N/A</v>
      </c>
      <c r="F74" s="135" t="e">
        <f t="shared" si="6"/>
        <v>#N/A</v>
      </c>
      <c r="J74" t="e">
        <f t="shared" si="5"/>
        <v>#N/A</v>
      </c>
    </row>
    <row r="75" spans="1:10">
      <c r="A75" s="243">
        <v>72</v>
      </c>
      <c r="B75" s="239" t="e">
        <f t="shared" si="7"/>
        <v>#N/A</v>
      </c>
      <c r="E75" s="135" t="e">
        <f t="shared" si="4"/>
        <v>#N/A</v>
      </c>
      <c r="F75" s="135" t="e">
        <f t="shared" si="6"/>
        <v>#N/A</v>
      </c>
      <c r="J75" t="e">
        <f t="shared" si="5"/>
        <v>#N/A</v>
      </c>
    </row>
    <row r="76" spans="1:10">
      <c r="A76" s="243">
        <v>73</v>
      </c>
      <c r="B76" s="239" t="e">
        <f t="shared" si="7"/>
        <v>#N/A</v>
      </c>
      <c r="E76" s="135" t="e">
        <f t="shared" si="4"/>
        <v>#N/A</v>
      </c>
      <c r="F76" s="135" t="e">
        <f t="shared" si="6"/>
        <v>#N/A</v>
      </c>
      <c r="J76" t="e">
        <f t="shared" si="5"/>
        <v>#N/A</v>
      </c>
    </row>
    <row r="77" spans="1:10">
      <c r="A77" s="243">
        <v>74</v>
      </c>
      <c r="B77" s="239" t="e">
        <f t="shared" si="7"/>
        <v>#N/A</v>
      </c>
      <c r="E77" s="135" t="e">
        <f t="shared" si="4"/>
        <v>#N/A</v>
      </c>
      <c r="F77" s="135" t="e">
        <f t="shared" si="6"/>
        <v>#N/A</v>
      </c>
      <c r="J77" t="e">
        <f t="shared" si="5"/>
        <v>#N/A</v>
      </c>
    </row>
    <row r="78" spans="1:10">
      <c r="A78" s="243">
        <v>75</v>
      </c>
      <c r="B78" s="239" t="e">
        <f t="shared" si="7"/>
        <v>#N/A</v>
      </c>
      <c r="E78" s="135" t="e">
        <f t="shared" si="4"/>
        <v>#N/A</v>
      </c>
      <c r="F78" s="135" t="e">
        <f t="shared" si="6"/>
        <v>#N/A</v>
      </c>
      <c r="J78" t="e">
        <f t="shared" si="5"/>
        <v>#N/A</v>
      </c>
    </row>
    <row r="79" spans="1:10">
      <c r="A79" s="243">
        <v>76</v>
      </c>
      <c r="B79" s="239" t="e">
        <f t="shared" si="7"/>
        <v>#N/A</v>
      </c>
      <c r="E79" s="135" t="e">
        <f t="shared" si="4"/>
        <v>#N/A</v>
      </c>
      <c r="F79" s="135" t="e">
        <f t="shared" si="6"/>
        <v>#N/A</v>
      </c>
      <c r="J79" t="e">
        <f t="shared" si="5"/>
        <v>#N/A</v>
      </c>
    </row>
    <row r="80" spans="1:10">
      <c r="A80" s="243">
        <v>77</v>
      </c>
      <c r="B80" s="239" t="e">
        <f t="shared" si="7"/>
        <v>#N/A</v>
      </c>
      <c r="E80" s="135" t="e">
        <f t="shared" si="4"/>
        <v>#N/A</v>
      </c>
      <c r="F80" s="135" t="e">
        <f t="shared" si="6"/>
        <v>#N/A</v>
      </c>
      <c r="J80" t="e">
        <f t="shared" si="5"/>
        <v>#N/A</v>
      </c>
    </row>
    <row r="81" spans="1:10">
      <c r="A81" s="243">
        <v>78</v>
      </c>
      <c r="B81" s="239" t="e">
        <f t="shared" si="7"/>
        <v>#N/A</v>
      </c>
      <c r="E81" s="135" t="e">
        <f t="shared" si="4"/>
        <v>#N/A</v>
      </c>
      <c r="F81" s="135" t="e">
        <f t="shared" si="6"/>
        <v>#N/A</v>
      </c>
      <c r="J81" t="e">
        <f t="shared" si="5"/>
        <v>#N/A</v>
      </c>
    </row>
    <row r="82" spans="1:10">
      <c r="A82" s="243">
        <v>79</v>
      </c>
      <c r="B82" s="239" t="e">
        <f t="shared" si="7"/>
        <v>#N/A</v>
      </c>
      <c r="E82" s="135" t="e">
        <f t="shared" si="4"/>
        <v>#N/A</v>
      </c>
      <c r="F82" s="135" t="e">
        <f t="shared" si="6"/>
        <v>#N/A</v>
      </c>
      <c r="J82" t="e">
        <f t="shared" si="5"/>
        <v>#N/A</v>
      </c>
    </row>
    <row r="83" spans="1:10">
      <c r="A83" s="243">
        <v>80</v>
      </c>
      <c r="B83" s="239" t="e">
        <f t="shared" si="7"/>
        <v>#N/A</v>
      </c>
      <c r="E83" s="135" t="e">
        <f t="shared" si="4"/>
        <v>#N/A</v>
      </c>
      <c r="F83" s="135" t="e">
        <f t="shared" si="6"/>
        <v>#N/A</v>
      </c>
      <c r="J83" t="e">
        <f t="shared" si="5"/>
        <v>#N/A</v>
      </c>
    </row>
    <row r="84" spans="1:10">
      <c r="A84" s="243">
        <v>81</v>
      </c>
      <c r="B84" s="239" t="e">
        <f t="shared" si="7"/>
        <v>#N/A</v>
      </c>
      <c r="E84" s="135" t="e">
        <f t="shared" si="4"/>
        <v>#N/A</v>
      </c>
      <c r="F84" s="135" t="e">
        <f t="shared" si="6"/>
        <v>#N/A</v>
      </c>
      <c r="J84" t="e">
        <f t="shared" si="5"/>
        <v>#N/A</v>
      </c>
    </row>
    <row r="85" spans="1:10">
      <c r="A85" s="243">
        <v>82</v>
      </c>
      <c r="B85" s="239" t="e">
        <f t="shared" si="7"/>
        <v>#N/A</v>
      </c>
      <c r="E85" s="135" t="e">
        <f t="shared" si="4"/>
        <v>#N/A</v>
      </c>
      <c r="F85" s="135" t="e">
        <f t="shared" si="6"/>
        <v>#N/A</v>
      </c>
      <c r="J85" t="e">
        <f t="shared" si="5"/>
        <v>#N/A</v>
      </c>
    </row>
    <row r="86" spans="1:10">
      <c r="A86" s="243">
        <v>83</v>
      </c>
      <c r="B86" s="239" t="e">
        <f t="shared" si="7"/>
        <v>#N/A</v>
      </c>
      <c r="E86" s="135" t="e">
        <f t="shared" si="4"/>
        <v>#N/A</v>
      </c>
      <c r="F86" s="135" t="e">
        <f t="shared" si="6"/>
        <v>#N/A</v>
      </c>
      <c r="J86" t="e">
        <f t="shared" si="5"/>
        <v>#N/A</v>
      </c>
    </row>
    <row r="87" spans="1:10">
      <c r="A87" s="243">
        <v>84</v>
      </c>
      <c r="B87" s="239" t="e">
        <f t="shared" si="7"/>
        <v>#N/A</v>
      </c>
      <c r="E87" s="135" t="e">
        <f t="shared" si="4"/>
        <v>#N/A</v>
      </c>
      <c r="F87" s="135" t="e">
        <f t="shared" si="6"/>
        <v>#N/A</v>
      </c>
      <c r="J87" t="e">
        <f t="shared" si="5"/>
        <v>#N/A</v>
      </c>
    </row>
    <row r="88" spans="1:10">
      <c r="A88" s="243">
        <v>85</v>
      </c>
      <c r="B88" s="239" t="e">
        <f t="shared" si="7"/>
        <v>#N/A</v>
      </c>
      <c r="E88" s="135" t="e">
        <f t="shared" si="4"/>
        <v>#N/A</v>
      </c>
      <c r="F88" s="135" t="e">
        <f t="shared" si="6"/>
        <v>#N/A</v>
      </c>
      <c r="J88" t="e">
        <f t="shared" si="5"/>
        <v>#N/A</v>
      </c>
    </row>
    <row r="89" spans="1:10">
      <c r="A89" s="243">
        <v>86</v>
      </c>
      <c r="B89" s="239" t="e">
        <f t="shared" si="7"/>
        <v>#N/A</v>
      </c>
      <c r="E89" s="135" t="e">
        <f t="shared" si="4"/>
        <v>#N/A</v>
      </c>
      <c r="F89" s="135" t="e">
        <f t="shared" si="6"/>
        <v>#N/A</v>
      </c>
      <c r="J89" t="e">
        <f t="shared" si="5"/>
        <v>#N/A</v>
      </c>
    </row>
    <row r="90" spans="1:10">
      <c r="A90" s="243">
        <v>87</v>
      </c>
      <c r="B90" s="239" t="e">
        <f t="shared" si="7"/>
        <v>#N/A</v>
      </c>
      <c r="E90" s="135" t="e">
        <f t="shared" ref="E90:E153" si="8">J90*(B90*$L$1+F90)-(J90-1)*$L$3</f>
        <v>#N/A</v>
      </c>
      <c r="F90" s="135" t="e">
        <f t="shared" si="6"/>
        <v>#N/A</v>
      </c>
      <c r="J90" t="e">
        <f t="shared" si="5"/>
        <v>#N/A</v>
      </c>
    </row>
    <row r="91" spans="1:10">
      <c r="A91" s="243">
        <v>88</v>
      </c>
      <c r="B91" s="239" t="e">
        <f t="shared" si="7"/>
        <v>#N/A</v>
      </c>
      <c r="E91" s="135" t="e">
        <f t="shared" si="8"/>
        <v>#N/A</v>
      </c>
      <c r="F91" s="135" t="e">
        <f t="shared" si="6"/>
        <v>#N/A</v>
      </c>
      <c r="J91" t="e">
        <f t="shared" ref="J91:J154" si="9">IF($I$3&lt;=A91,0,1)</f>
        <v>#N/A</v>
      </c>
    </row>
    <row r="92" spans="1:10">
      <c r="A92" s="243">
        <v>89</v>
      </c>
      <c r="B92" s="239" t="e">
        <f t="shared" si="7"/>
        <v>#N/A</v>
      </c>
      <c r="E92" s="135" t="e">
        <f t="shared" si="8"/>
        <v>#N/A</v>
      </c>
      <c r="F92" s="135" t="e">
        <f t="shared" si="6"/>
        <v>#N/A</v>
      </c>
      <c r="J92" t="e">
        <f t="shared" si="9"/>
        <v>#N/A</v>
      </c>
    </row>
    <row r="93" spans="1:10">
      <c r="A93" s="243">
        <v>90</v>
      </c>
      <c r="B93" s="239" t="e">
        <f t="shared" si="7"/>
        <v>#N/A</v>
      </c>
      <c r="E93" s="135" t="e">
        <f t="shared" si="8"/>
        <v>#N/A</v>
      </c>
      <c r="F93" s="135" t="e">
        <f t="shared" si="6"/>
        <v>#N/A</v>
      </c>
      <c r="J93" t="e">
        <f t="shared" si="9"/>
        <v>#N/A</v>
      </c>
    </row>
    <row r="94" spans="1:10">
      <c r="A94" s="243">
        <v>91</v>
      </c>
      <c r="B94" s="239" t="e">
        <f t="shared" si="7"/>
        <v>#N/A</v>
      </c>
      <c r="E94" s="135" t="e">
        <f t="shared" si="8"/>
        <v>#N/A</v>
      </c>
      <c r="F94" s="135" t="e">
        <f t="shared" si="6"/>
        <v>#N/A</v>
      </c>
      <c r="J94" t="e">
        <f t="shared" si="9"/>
        <v>#N/A</v>
      </c>
    </row>
    <row r="95" spans="1:10">
      <c r="A95" s="243">
        <v>92</v>
      </c>
      <c r="B95" s="239" t="e">
        <f t="shared" si="7"/>
        <v>#N/A</v>
      </c>
      <c r="E95" s="135" t="e">
        <f t="shared" si="8"/>
        <v>#N/A</v>
      </c>
      <c r="F95" s="135" t="e">
        <f t="shared" si="6"/>
        <v>#N/A</v>
      </c>
      <c r="J95" t="e">
        <f t="shared" si="9"/>
        <v>#N/A</v>
      </c>
    </row>
    <row r="96" spans="1:10">
      <c r="A96" s="243">
        <v>93</v>
      </c>
      <c r="B96" s="239" t="e">
        <f t="shared" si="7"/>
        <v>#N/A</v>
      </c>
      <c r="E96" s="135" t="e">
        <f t="shared" si="8"/>
        <v>#N/A</v>
      </c>
      <c r="F96" s="135" t="e">
        <f t="shared" si="6"/>
        <v>#N/A</v>
      </c>
      <c r="J96" t="e">
        <f t="shared" si="9"/>
        <v>#N/A</v>
      </c>
    </row>
    <row r="97" spans="1:10">
      <c r="A97" s="243">
        <v>94</v>
      </c>
      <c r="B97" s="239" t="e">
        <f t="shared" si="7"/>
        <v>#N/A</v>
      </c>
      <c r="E97" s="135" t="e">
        <f t="shared" si="8"/>
        <v>#N/A</v>
      </c>
      <c r="F97" s="135" t="e">
        <f t="shared" si="6"/>
        <v>#N/A</v>
      </c>
      <c r="J97" t="e">
        <f t="shared" si="9"/>
        <v>#N/A</v>
      </c>
    </row>
    <row r="98" spans="1:10">
      <c r="A98" s="243">
        <v>95</v>
      </c>
      <c r="B98" s="239" t="e">
        <f t="shared" si="7"/>
        <v>#N/A</v>
      </c>
      <c r="E98" s="135" t="e">
        <f t="shared" si="8"/>
        <v>#N/A</v>
      </c>
      <c r="F98" s="135" t="e">
        <f t="shared" si="6"/>
        <v>#N/A</v>
      </c>
      <c r="J98" t="e">
        <f t="shared" si="9"/>
        <v>#N/A</v>
      </c>
    </row>
    <row r="99" spans="1:10">
      <c r="A99" s="243">
        <v>96</v>
      </c>
      <c r="B99" s="239" t="e">
        <f t="shared" si="7"/>
        <v>#N/A</v>
      </c>
      <c r="E99" s="135" t="e">
        <f t="shared" si="8"/>
        <v>#N/A</v>
      </c>
      <c r="F99" s="135" t="e">
        <f t="shared" si="6"/>
        <v>#N/A</v>
      </c>
      <c r="J99" t="e">
        <f t="shared" si="9"/>
        <v>#N/A</v>
      </c>
    </row>
    <row r="100" spans="1:10">
      <c r="A100" s="243">
        <v>97</v>
      </c>
      <c r="B100" s="239" t="e">
        <f t="shared" si="7"/>
        <v>#N/A</v>
      </c>
      <c r="E100" s="135" t="e">
        <f t="shared" si="8"/>
        <v>#N/A</v>
      </c>
      <c r="F100" s="135" t="e">
        <f t="shared" si="6"/>
        <v>#N/A</v>
      </c>
      <c r="J100" t="e">
        <f t="shared" si="9"/>
        <v>#N/A</v>
      </c>
    </row>
    <row r="101" spans="1:10">
      <c r="A101" s="243">
        <v>98</v>
      </c>
      <c r="B101" s="239" t="e">
        <f t="shared" si="7"/>
        <v>#N/A</v>
      </c>
      <c r="E101" s="135" t="e">
        <f t="shared" si="8"/>
        <v>#N/A</v>
      </c>
      <c r="F101" s="135" t="e">
        <f t="shared" si="6"/>
        <v>#N/A</v>
      </c>
      <c r="J101" t="e">
        <f t="shared" si="9"/>
        <v>#N/A</v>
      </c>
    </row>
    <row r="102" spans="1:10">
      <c r="A102" s="243">
        <v>99</v>
      </c>
      <c r="B102" s="239" t="e">
        <f t="shared" si="7"/>
        <v>#N/A</v>
      </c>
      <c r="E102" s="135" t="e">
        <f t="shared" si="8"/>
        <v>#N/A</v>
      </c>
      <c r="F102" s="135" t="e">
        <f t="shared" si="6"/>
        <v>#N/A</v>
      </c>
      <c r="J102" t="e">
        <f t="shared" si="9"/>
        <v>#N/A</v>
      </c>
    </row>
    <row r="103" spans="1:10">
      <c r="A103" s="243">
        <v>100</v>
      </c>
      <c r="B103" s="239" t="e">
        <f t="shared" si="7"/>
        <v>#N/A</v>
      </c>
      <c r="E103" s="135" t="e">
        <f t="shared" si="8"/>
        <v>#N/A</v>
      </c>
      <c r="F103" s="135" t="e">
        <f t="shared" si="6"/>
        <v>#N/A</v>
      </c>
      <c r="J103" t="e">
        <f t="shared" si="9"/>
        <v>#N/A</v>
      </c>
    </row>
    <row r="104" spans="1:10">
      <c r="A104" s="243">
        <v>101</v>
      </c>
      <c r="B104" s="239" t="e">
        <f t="shared" si="7"/>
        <v>#N/A</v>
      </c>
      <c r="E104" s="135" t="e">
        <f t="shared" si="8"/>
        <v>#N/A</v>
      </c>
      <c r="F104" s="135" t="e">
        <f t="shared" si="6"/>
        <v>#N/A</v>
      </c>
      <c r="J104" t="e">
        <f t="shared" si="9"/>
        <v>#N/A</v>
      </c>
    </row>
    <row r="105" spans="1:10">
      <c r="A105" s="243">
        <v>102</v>
      </c>
      <c r="B105" s="239" t="e">
        <f t="shared" si="7"/>
        <v>#N/A</v>
      </c>
      <c r="E105" s="135" t="e">
        <f t="shared" si="8"/>
        <v>#N/A</v>
      </c>
      <c r="F105" s="135" t="e">
        <f t="shared" si="6"/>
        <v>#N/A</v>
      </c>
      <c r="J105" t="e">
        <f t="shared" si="9"/>
        <v>#N/A</v>
      </c>
    </row>
    <row r="106" spans="1:10">
      <c r="A106" s="243">
        <v>103</v>
      </c>
      <c r="B106" s="239" t="e">
        <f t="shared" si="7"/>
        <v>#N/A</v>
      </c>
      <c r="E106" s="135" t="e">
        <f t="shared" si="8"/>
        <v>#N/A</v>
      </c>
      <c r="F106" s="135" t="e">
        <f t="shared" si="6"/>
        <v>#N/A</v>
      </c>
      <c r="J106" t="e">
        <f t="shared" si="9"/>
        <v>#N/A</v>
      </c>
    </row>
    <row r="107" spans="1:10">
      <c r="A107" s="243">
        <v>104</v>
      </c>
      <c r="B107" s="239" t="e">
        <f t="shared" si="7"/>
        <v>#N/A</v>
      </c>
      <c r="E107" s="135" t="e">
        <f t="shared" si="8"/>
        <v>#N/A</v>
      </c>
      <c r="F107" s="135" t="e">
        <f t="shared" si="6"/>
        <v>#N/A</v>
      </c>
      <c r="J107" t="e">
        <f t="shared" si="9"/>
        <v>#N/A</v>
      </c>
    </row>
    <row r="108" spans="1:10">
      <c r="A108" s="243">
        <v>105</v>
      </c>
      <c r="B108" s="239" t="e">
        <f t="shared" si="7"/>
        <v>#N/A</v>
      </c>
      <c r="E108" s="135" t="e">
        <f t="shared" si="8"/>
        <v>#N/A</v>
      </c>
      <c r="F108" s="135" t="e">
        <f t="shared" si="6"/>
        <v>#N/A</v>
      </c>
      <c r="J108" t="e">
        <f t="shared" si="9"/>
        <v>#N/A</v>
      </c>
    </row>
    <row r="109" spans="1:10">
      <c r="A109" s="243">
        <v>106</v>
      </c>
      <c r="B109" s="239" t="e">
        <f t="shared" si="7"/>
        <v>#N/A</v>
      </c>
      <c r="E109" s="135" t="e">
        <f t="shared" si="8"/>
        <v>#N/A</v>
      </c>
      <c r="F109" s="135" t="e">
        <f t="shared" si="6"/>
        <v>#N/A</v>
      </c>
      <c r="J109" t="e">
        <f t="shared" si="9"/>
        <v>#N/A</v>
      </c>
    </row>
    <row r="110" spans="1:10">
      <c r="A110" s="243">
        <v>107</v>
      </c>
      <c r="B110" s="239" t="e">
        <f t="shared" si="7"/>
        <v>#N/A</v>
      </c>
      <c r="E110" s="135" t="e">
        <f t="shared" si="8"/>
        <v>#N/A</v>
      </c>
      <c r="F110" s="135" t="e">
        <f t="shared" si="6"/>
        <v>#N/A</v>
      </c>
      <c r="J110" t="e">
        <f t="shared" si="9"/>
        <v>#N/A</v>
      </c>
    </row>
    <row r="111" spans="1:10">
      <c r="A111" s="243">
        <v>108</v>
      </c>
      <c r="B111" s="239" t="e">
        <f t="shared" si="7"/>
        <v>#N/A</v>
      </c>
      <c r="E111" s="135" t="e">
        <f t="shared" si="8"/>
        <v>#N/A</v>
      </c>
      <c r="F111" s="135" t="e">
        <f t="shared" si="6"/>
        <v>#N/A</v>
      </c>
      <c r="J111" t="e">
        <f t="shared" si="9"/>
        <v>#N/A</v>
      </c>
    </row>
    <row r="112" spans="1:10">
      <c r="A112" s="243">
        <v>109</v>
      </c>
      <c r="B112" s="239" t="e">
        <f t="shared" si="7"/>
        <v>#N/A</v>
      </c>
      <c r="E112" s="135" t="e">
        <f t="shared" si="8"/>
        <v>#N/A</v>
      </c>
      <c r="F112" s="135" t="e">
        <f t="shared" si="6"/>
        <v>#N/A</v>
      </c>
      <c r="J112" t="e">
        <f t="shared" si="9"/>
        <v>#N/A</v>
      </c>
    </row>
    <row r="113" spans="1:10">
      <c r="A113" s="243">
        <v>110</v>
      </c>
      <c r="B113" s="239" t="e">
        <f t="shared" si="7"/>
        <v>#N/A</v>
      </c>
      <c r="E113" s="135" t="e">
        <f t="shared" si="8"/>
        <v>#N/A</v>
      </c>
      <c r="F113" s="135" t="e">
        <f t="shared" si="6"/>
        <v>#N/A</v>
      </c>
      <c r="J113" t="e">
        <f t="shared" si="9"/>
        <v>#N/A</v>
      </c>
    </row>
    <row r="114" spans="1:10">
      <c r="A114" s="243">
        <v>111</v>
      </c>
      <c r="B114" s="239" t="e">
        <f t="shared" si="7"/>
        <v>#N/A</v>
      </c>
      <c r="E114" s="135" t="e">
        <f t="shared" si="8"/>
        <v>#N/A</v>
      </c>
      <c r="F114" s="135" t="e">
        <f t="shared" si="6"/>
        <v>#N/A</v>
      </c>
      <c r="J114" t="e">
        <f t="shared" si="9"/>
        <v>#N/A</v>
      </c>
    </row>
    <row r="115" spans="1:10">
      <c r="A115" s="243">
        <v>112</v>
      </c>
      <c r="B115" s="239" t="e">
        <f t="shared" si="7"/>
        <v>#N/A</v>
      </c>
      <c r="E115" s="135" t="e">
        <f t="shared" si="8"/>
        <v>#N/A</v>
      </c>
      <c r="F115" s="135" t="e">
        <f t="shared" si="6"/>
        <v>#N/A</v>
      </c>
      <c r="J115" t="e">
        <f t="shared" si="9"/>
        <v>#N/A</v>
      </c>
    </row>
    <row r="116" spans="1:10">
      <c r="A116" s="243">
        <v>113</v>
      </c>
      <c r="B116" s="239" t="e">
        <f t="shared" si="7"/>
        <v>#N/A</v>
      </c>
      <c r="E116" s="135" t="e">
        <f t="shared" si="8"/>
        <v>#N/A</v>
      </c>
      <c r="F116" s="135" t="e">
        <f t="shared" si="6"/>
        <v>#N/A</v>
      </c>
      <c r="J116" t="e">
        <f t="shared" si="9"/>
        <v>#N/A</v>
      </c>
    </row>
    <row r="117" spans="1:10">
      <c r="A117" s="243">
        <v>114</v>
      </c>
      <c r="B117" s="239" t="e">
        <f t="shared" si="7"/>
        <v>#N/A</v>
      </c>
      <c r="E117" s="135" t="e">
        <f t="shared" si="8"/>
        <v>#N/A</v>
      </c>
      <c r="F117" s="135" t="e">
        <f t="shared" si="6"/>
        <v>#N/A</v>
      </c>
      <c r="J117" t="e">
        <f t="shared" si="9"/>
        <v>#N/A</v>
      </c>
    </row>
    <row r="118" spans="1:10">
      <c r="A118" s="243">
        <v>115</v>
      </c>
      <c r="B118" s="239" t="e">
        <f t="shared" si="7"/>
        <v>#N/A</v>
      </c>
      <c r="E118" s="135" t="e">
        <f t="shared" si="8"/>
        <v>#N/A</v>
      </c>
      <c r="F118" s="135" t="e">
        <f t="shared" si="6"/>
        <v>#N/A</v>
      </c>
      <c r="J118" t="e">
        <f t="shared" si="9"/>
        <v>#N/A</v>
      </c>
    </row>
    <row r="119" spans="1:10">
      <c r="A119" s="243">
        <v>116</v>
      </c>
      <c r="B119" s="239" t="e">
        <f t="shared" si="7"/>
        <v>#N/A</v>
      </c>
      <c r="E119" s="135" t="e">
        <f t="shared" si="8"/>
        <v>#N/A</v>
      </c>
      <c r="F119" s="135" t="e">
        <f t="shared" si="6"/>
        <v>#N/A</v>
      </c>
      <c r="J119" t="e">
        <f t="shared" si="9"/>
        <v>#N/A</v>
      </c>
    </row>
    <row r="120" spans="1:10">
      <c r="A120" s="243">
        <v>117</v>
      </c>
      <c r="B120" s="239" t="e">
        <f t="shared" si="7"/>
        <v>#N/A</v>
      </c>
      <c r="E120" s="135" t="e">
        <f t="shared" si="8"/>
        <v>#N/A</v>
      </c>
      <c r="F120" s="135" t="e">
        <f t="shared" si="6"/>
        <v>#N/A</v>
      </c>
      <c r="J120" t="e">
        <f t="shared" si="9"/>
        <v>#N/A</v>
      </c>
    </row>
    <row r="121" spans="1:10">
      <c r="A121" s="243">
        <v>118</v>
      </c>
      <c r="B121" s="239" t="e">
        <f t="shared" si="7"/>
        <v>#N/A</v>
      </c>
      <c r="E121" s="135" t="e">
        <f t="shared" si="8"/>
        <v>#N/A</v>
      </c>
      <c r="F121" s="135" t="e">
        <f t="shared" si="6"/>
        <v>#N/A</v>
      </c>
      <c r="J121" t="e">
        <f t="shared" si="9"/>
        <v>#N/A</v>
      </c>
    </row>
    <row r="122" spans="1:10">
      <c r="A122" s="243">
        <v>119</v>
      </c>
      <c r="B122" s="239" t="e">
        <f t="shared" si="7"/>
        <v>#N/A</v>
      </c>
      <c r="E122" s="135" t="e">
        <f t="shared" si="8"/>
        <v>#N/A</v>
      </c>
      <c r="F122" s="135" t="e">
        <f t="shared" si="6"/>
        <v>#N/A</v>
      </c>
      <c r="J122" t="e">
        <f t="shared" si="9"/>
        <v>#N/A</v>
      </c>
    </row>
    <row r="123" spans="1:10">
      <c r="A123" s="243">
        <v>120</v>
      </c>
      <c r="B123" s="239" t="e">
        <f t="shared" si="7"/>
        <v>#N/A</v>
      </c>
      <c r="E123" s="135" t="e">
        <f t="shared" si="8"/>
        <v>#N/A</v>
      </c>
      <c r="F123" s="135" t="e">
        <f t="shared" si="6"/>
        <v>#N/A</v>
      </c>
      <c r="J123" t="e">
        <f t="shared" si="9"/>
        <v>#N/A</v>
      </c>
    </row>
    <row r="124" spans="1:10">
      <c r="A124" s="243">
        <v>121</v>
      </c>
      <c r="B124" s="239" t="e">
        <f t="shared" si="7"/>
        <v>#N/A</v>
      </c>
      <c r="E124" s="135" t="e">
        <f t="shared" si="8"/>
        <v>#N/A</v>
      </c>
      <c r="F124" s="135" t="e">
        <f t="shared" si="6"/>
        <v>#N/A</v>
      </c>
      <c r="J124" t="e">
        <f t="shared" si="9"/>
        <v>#N/A</v>
      </c>
    </row>
    <row r="125" spans="1:10">
      <c r="A125" s="243">
        <v>122</v>
      </c>
      <c r="B125" s="239" t="e">
        <f t="shared" si="7"/>
        <v>#N/A</v>
      </c>
      <c r="E125" s="135" t="e">
        <f t="shared" si="8"/>
        <v>#N/A</v>
      </c>
      <c r="F125" s="135" t="e">
        <f t="shared" si="6"/>
        <v>#N/A</v>
      </c>
      <c r="J125" t="e">
        <f t="shared" si="9"/>
        <v>#N/A</v>
      </c>
    </row>
    <row r="126" spans="1:10">
      <c r="A126" s="243">
        <v>123</v>
      </c>
      <c r="B126" s="239" t="e">
        <f t="shared" si="7"/>
        <v>#N/A</v>
      </c>
      <c r="E126" s="135" t="e">
        <f t="shared" si="8"/>
        <v>#N/A</v>
      </c>
      <c r="F126" s="135" t="e">
        <f t="shared" si="6"/>
        <v>#N/A</v>
      </c>
      <c r="J126" t="e">
        <f t="shared" si="9"/>
        <v>#N/A</v>
      </c>
    </row>
    <row r="127" spans="1:10">
      <c r="A127" s="243">
        <v>124</v>
      </c>
      <c r="B127" s="239" t="e">
        <f t="shared" si="7"/>
        <v>#N/A</v>
      </c>
      <c r="E127" s="135" t="e">
        <f t="shared" si="8"/>
        <v>#N/A</v>
      </c>
      <c r="F127" s="135" t="e">
        <f t="shared" si="6"/>
        <v>#N/A</v>
      </c>
      <c r="J127" t="e">
        <f t="shared" si="9"/>
        <v>#N/A</v>
      </c>
    </row>
    <row r="128" spans="1:10">
      <c r="A128" s="243">
        <v>125</v>
      </c>
      <c r="B128" s="239" t="e">
        <f t="shared" si="7"/>
        <v>#N/A</v>
      </c>
      <c r="E128" s="135" t="e">
        <f t="shared" si="8"/>
        <v>#N/A</v>
      </c>
      <c r="F128" s="135" t="e">
        <f t="shared" si="6"/>
        <v>#N/A</v>
      </c>
      <c r="J128" t="e">
        <f t="shared" si="9"/>
        <v>#N/A</v>
      </c>
    </row>
    <row r="129" spans="1:10">
      <c r="A129" s="243">
        <v>126</v>
      </c>
      <c r="B129" s="239" t="e">
        <f t="shared" si="7"/>
        <v>#N/A</v>
      </c>
      <c r="E129" s="135" t="e">
        <f t="shared" si="8"/>
        <v>#N/A</v>
      </c>
      <c r="F129" s="135" t="e">
        <f t="shared" si="6"/>
        <v>#N/A</v>
      </c>
      <c r="J129" t="e">
        <f t="shared" si="9"/>
        <v>#N/A</v>
      </c>
    </row>
    <row r="130" spans="1:10">
      <c r="A130" s="243">
        <v>127</v>
      </c>
      <c r="B130" s="239" t="e">
        <f t="shared" si="7"/>
        <v>#N/A</v>
      </c>
      <c r="E130" s="135" t="e">
        <f t="shared" si="8"/>
        <v>#N/A</v>
      </c>
      <c r="F130" s="135" t="e">
        <f t="shared" si="6"/>
        <v>#N/A</v>
      </c>
      <c r="J130" t="e">
        <f t="shared" si="9"/>
        <v>#N/A</v>
      </c>
    </row>
    <row r="131" spans="1:10">
      <c r="A131" s="243">
        <v>128</v>
      </c>
      <c r="B131" s="239" t="e">
        <f t="shared" si="7"/>
        <v>#N/A</v>
      </c>
      <c r="E131" s="135" t="e">
        <f t="shared" si="8"/>
        <v>#N/A</v>
      </c>
      <c r="F131" s="135" t="e">
        <f t="shared" si="6"/>
        <v>#N/A</v>
      </c>
      <c r="J131" t="e">
        <f t="shared" si="9"/>
        <v>#N/A</v>
      </c>
    </row>
    <row r="132" spans="1:10">
      <c r="A132" s="243">
        <v>129</v>
      </c>
      <c r="B132" s="239" t="e">
        <f t="shared" si="7"/>
        <v>#N/A</v>
      </c>
      <c r="E132" s="135" t="e">
        <f t="shared" si="8"/>
        <v>#N/A</v>
      </c>
      <c r="F132" s="135" t="e">
        <f t="shared" si="6"/>
        <v>#N/A</v>
      </c>
      <c r="J132" t="e">
        <f t="shared" si="9"/>
        <v>#N/A</v>
      </c>
    </row>
    <row r="133" spans="1:10">
      <c r="A133" s="243">
        <v>130</v>
      </c>
      <c r="B133" s="239" t="e">
        <f t="shared" si="7"/>
        <v>#N/A</v>
      </c>
      <c r="E133" s="135" t="e">
        <f t="shared" si="8"/>
        <v>#N/A</v>
      </c>
      <c r="F133" s="135" t="e">
        <f t="shared" ref="F133:F196" si="10">IF(A133&lt;$I$3,$L$2,0)</f>
        <v>#N/A</v>
      </c>
      <c r="J133" t="e">
        <f t="shared" si="9"/>
        <v>#N/A</v>
      </c>
    </row>
    <row r="134" spans="1:10">
      <c r="A134" s="243">
        <v>131</v>
      </c>
      <c r="B134" s="239" t="e">
        <f t="shared" ref="B134:B197" si="11">J134*($H$3-C134+D134)</f>
        <v>#N/A</v>
      </c>
      <c r="E134" s="135" t="e">
        <f t="shared" si="8"/>
        <v>#N/A</v>
      </c>
      <c r="F134" s="135" t="e">
        <f t="shared" si="10"/>
        <v>#N/A</v>
      </c>
      <c r="J134" t="e">
        <f t="shared" si="9"/>
        <v>#N/A</v>
      </c>
    </row>
    <row r="135" spans="1:10">
      <c r="A135" s="243">
        <v>132</v>
      </c>
      <c r="B135" s="239" t="e">
        <f t="shared" si="11"/>
        <v>#N/A</v>
      </c>
      <c r="E135" s="135" t="e">
        <f t="shared" si="8"/>
        <v>#N/A</v>
      </c>
      <c r="F135" s="135" t="e">
        <f t="shared" si="10"/>
        <v>#N/A</v>
      </c>
      <c r="J135" t="e">
        <f t="shared" si="9"/>
        <v>#N/A</v>
      </c>
    </row>
    <row r="136" spans="1:10">
      <c r="A136" s="243">
        <v>133</v>
      </c>
      <c r="B136" s="239" t="e">
        <f t="shared" si="11"/>
        <v>#N/A</v>
      </c>
      <c r="E136" s="135" t="e">
        <f t="shared" si="8"/>
        <v>#N/A</v>
      </c>
      <c r="F136" s="135" t="e">
        <f t="shared" si="10"/>
        <v>#N/A</v>
      </c>
      <c r="J136" t="e">
        <f t="shared" si="9"/>
        <v>#N/A</v>
      </c>
    </row>
    <row r="137" spans="1:10">
      <c r="A137" s="243">
        <v>134</v>
      </c>
      <c r="B137" s="239" t="e">
        <f t="shared" si="11"/>
        <v>#N/A</v>
      </c>
      <c r="E137" s="135" t="e">
        <f t="shared" si="8"/>
        <v>#N/A</v>
      </c>
      <c r="F137" s="135" t="e">
        <f t="shared" si="10"/>
        <v>#N/A</v>
      </c>
      <c r="J137" t="e">
        <f t="shared" si="9"/>
        <v>#N/A</v>
      </c>
    </row>
    <row r="138" spans="1:10">
      <c r="A138" s="243">
        <v>135</v>
      </c>
      <c r="B138" s="239" t="e">
        <f t="shared" si="11"/>
        <v>#N/A</v>
      </c>
      <c r="E138" s="135" t="e">
        <f t="shared" si="8"/>
        <v>#N/A</v>
      </c>
      <c r="F138" s="135" t="e">
        <f t="shared" si="10"/>
        <v>#N/A</v>
      </c>
      <c r="J138" t="e">
        <f t="shared" si="9"/>
        <v>#N/A</v>
      </c>
    </row>
    <row r="139" spans="1:10">
      <c r="A139" s="243">
        <v>136</v>
      </c>
      <c r="B139" s="239" t="e">
        <f t="shared" si="11"/>
        <v>#N/A</v>
      </c>
      <c r="E139" s="135" t="e">
        <f t="shared" si="8"/>
        <v>#N/A</v>
      </c>
      <c r="F139" s="135" t="e">
        <f t="shared" si="10"/>
        <v>#N/A</v>
      </c>
      <c r="J139" t="e">
        <f t="shared" si="9"/>
        <v>#N/A</v>
      </c>
    </row>
    <row r="140" spans="1:10">
      <c r="A140" s="243">
        <v>137</v>
      </c>
      <c r="B140" s="239" t="e">
        <f t="shared" si="11"/>
        <v>#N/A</v>
      </c>
      <c r="E140" s="135" t="e">
        <f t="shared" si="8"/>
        <v>#N/A</v>
      </c>
      <c r="F140" s="135" t="e">
        <f t="shared" si="10"/>
        <v>#N/A</v>
      </c>
      <c r="J140" t="e">
        <f t="shared" si="9"/>
        <v>#N/A</v>
      </c>
    </row>
    <row r="141" spans="1:10">
      <c r="A141" s="243">
        <v>138</v>
      </c>
      <c r="B141" s="239" t="e">
        <f t="shared" si="11"/>
        <v>#N/A</v>
      </c>
      <c r="E141" s="135" t="e">
        <f t="shared" si="8"/>
        <v>#N/A</v>
      </c>
      <c r="F141" s="135" t="e">
        <f t="shared" si="10"/>
        <v>#N/A</v>
      </c>
      <c r="J141" t="e">
        <f t="shared" si="9"/>
        <v>#N/A</v>
      </c>
    </row>
    <row r="142" spans="1:10">
      <c r="A142" s="243">
        <v>139</v>
      </c>
      <c r="B142" s="239" t="e">
        <f t="shared" si="11"/>
        <v>#N/A</v>
      </c>
      <c r="E142" s="135" t="e">
        <f t="shared" si="8"/>
        <v>#N/A</v>
      </c>
      <c r="F142" s="135" t="e">
        <f t="shared" si="10"/>
        <v>#N/A</v>
      </c>
      <c r="J142" t="e">
        <f t="shared" si="9"/>
        <v>#N/A</v>
      </c>
    </row>
    <row r="143" spans="1:10">
      <c r="A143" s="243">
        <v>140</v>
      </c>
      <c r="B143" s="239" t="e">
        <f t="shared" si="11"/>
        <v>#N/A</v>
      </c>
      <c r="E143" s="135" t="e">
        <f t="shared" si="8"/>
        <v>#N/A</v>
      </c>
      <c r="F143" s="135" t="e">
        <f t="shared" si="10"/>
        <v>#N/A</v>
      </c>
      <c r="J143" t="e">
        <f t="shared" si="9"/>
        <v>#N/A</v>
      </c>
    </row>
    <row r="144" spans="1:10">
      <c r="A144" s="243">
        <v>141</v>
      </c>
      <c r="B144" s="239" t="e">
        <f t="shared" si="11"/>
        <v>#N/A</v>
      </c>
      <c r="E144" s="135" t="e">
        <f t="shared" si="8"/>
        <v>#N/A</v>
      </c>
      <c r="F144" s="135" t="e">
        <f t="shared" si="10"/>
        <v>#N/A</v>
      </c>
      <c r="J144" t="e">
        <f t="shared" si="9"/>
        <v>#N/A</v>
      </c>
    </row>
    <row r="145" spans="1:10">
      <c r="A145" s="243">
        <v>142</v>
      </c>
      <c r="B145" s="239" t="e">
        <f t="shared" si="11"/>
        <v>#N/A</v>
      </c>
      <c r="E145" s="135" t="e">
        <f t="shared" si="8"/>
        <v>#N/A</v>
      </c>
      <c r="F145" s="135" t="e">
        <f t="shared" si="10"/>
        <v>#N/A</v>
      </c>
      <c r="J145" t="e">
        <f t="shared" si="9"/>
        <v>#N/A</v>
      </c>
    </row>
    <row r="146" spans="1:10">
      <c r="A146" s="243">
        <v>143</v>
      </c>
      <c r="B146" s="239" t="e">
        <f t="shared" si="11"/>
        <v>#N/A</v>
      </c>
      <c r="E146" s="135" t="e">
        <f t="shared" si="8"/>
        <v>#N/A</v>
      </c>
      <c r="F146" s="135" t="e">
        <f t="shared" si="10"/>
        <v>#N/A</v>
      </c>
      <c r="J146" t="e">
        <f t="shared" si="9"/>
        <v>#N/A</v>
      </c>
    </row>
    <row r="147" spans="1:10">
      <c r="A147" s="243">
        <v>144</v>
      </c>
      <c r="B147" s="239" t="e">
        <f t="shared" si="11"/>
        <v>#N/A</v>
      </c>
      <c r="E147" s="135" t="e">
        <f t="shared" si="8"/>
        <v>#N/A</v>
      </c>
      <c r="F147" s="135" t="e">
        <f t="shared" si="10"/>
        <v>#N/A</v>
      </c>
      <c r="J147" t="e">
        <f t="shared" si="9"/>
        <v>#N/A</v>
      </c>
    </row>
    <row r="148" spans="1:10">
      <c r="A148" s="243">
        <v>145</v>
      </c>
      <c r="B148" s="239" t="e">
        <f t="shared" si="11"/>
        <v>#N/A</v>
      </c>
      <c r="E148" s="135" t="e">
        <f t="shared" si="8"/>
        <v>#N/A</v>
      </c>
      <c r="F148" s="135" t="e">
        <f t="shared" si="10"/>
        <v>#N/A</v>
      </c>
      <c r="J148" t="e">
        <f t="shared" si="9"/>
        <v>#N/A</v>
      </c>
    </row>
    <row r="149" spans="1:10">
      <c r="A149" s="243">
        <v>146</v>
      </c>
      <c r="B149" s="239" t="e">
        <f t="shared" si="11"/>
        <v>#N/A</v>
      </c>
      <c r="E149" s="135" t="e">
        <f t="shared" si="8"/>
        <v>#N/A</v>
      </c>
      <c r="F149" s="135" t="e">
        <f t="shared" si="10"/>
        <v>#N/A</v>
      </c>
      <c r="J149" t="e">
        <f t="shared" si="9"/>
        <v>#N/A</v>
      </c>
    </row>
    <row r="150" spans="1:10">
      <c r="A150" s="243">
        <v>147</v>
      </c>
      <c r="B150" s="239" t="e">
        <f t="shared" si="11"/>
        <v>#N/A</v>
      </c>
      <c r="E150" s="135" t="e">
        <f t="shared" si="8"/>
        <v>#N/A</v>
      </c>
      <c r="F150" s="135" t="e">
        <f t="shared" si="10"/>
        <v>#N/A</v>
      </c>
      <c r="J150" t="e">
        <f t="shared" si="9"/>
        <v>#N/A</v>
      </c>
    </row>
    <row r="151" spans="1:10">
      <c r="A151" s="243">
        <v>148</v>
      </c>
      <c r="B151" s="239" t="e">
        <f t="shared" si="11"/>
        <v>#N/A</v>
      </c>
      <c r="E151" s="135" t="e">
        <f t="shared" si="8"/>
        <v>#N/A</v>
      </c>
      <c r="F151" s="135" t="e">
        <f t="shared" si="10"/>
        <v>#N/A</v>
      </c>
      <c r="J151" t="e">
        <f t="shared" si="9"/>
        <v>#N/A</v>
      </c>
    </row>
    <row r="152" spans="1:10">
      <c r="A152" s="243">
        <v>149</v>
      </c>
      <c r="B152" s="239" t="e">
        <f t="shared" si="11"/>
        <v>#N/A</v>
      </c>
      <c r="E152" s="135" t="e">
        <f t="shared" si="8"/>
        <v>#N/A</v>
      </c>
      <c r="F152" s="135" t="e">
        <f t="shared" si="10"/>
        <v>#N/A</v>
      </c>
      <c r="J152" t="e">
        <f t="shared" si="9"/>
        <v>#N/A</v>
      </c>
    </row>
    <row r="153" spans="1:10">
      <c r="A153" s="243">
        <v>150</v>
      </c>
      <c r="B153" s="239" t="e">
        <f t="shared" si="11"/>
        <v>#N/A</v>
      </c>
      <c r="E153" s="135" t="e">
        <f t="shared" si="8"/>
        <v>#N/A</v>
      </c>
      <c r="F153" s="135" t="e">
        <f t="shared" si="10"/>
        <v>#N/A</v>
      </c>
      <c r="J153" t="e">
        <f t="shared" si="9"/>
        <v>#N/A</v>
      </c>
    </row>
    <row r="154" spans="1:10">
      <c r="A154" s="243">
        <v>151</v>
      </c>
      <c r="B154" s="239" t="e">
        <f t="shared" si="11"/>
        <v>#N/A</v>
      </c>
      <c r="E154" s="135" t="e">
        <f t="shared" ref="E154:E217" si="12">J154*(B154*$L$1+F154)-(J154-1)*$L$3</f>
        <v>#N/A</v>
      </c>
      <c r="F154" s="135" t="e">
        <f t="shared" si="10"/>
        <v>#N/A</v>
      </c>
      <c r="J154" t="e">
        <f t="shared" si="9"/>
        <v>#N/A</v>
      </c>
    </row>
    <row r="155" spans="1:10">
      <c r="A155" s="243">
        <v>152</v>
      </c>
      <c r="B155" s="239" t="e">
        <f t="shared" si="11"/>
        <v>#N/A</v>
      </c>
      <c r="E155" s="135" t="e">
        <f t="shared" si="12"/>
        <v>#N/A</v>
      </c>
      <c r="F155" s="135" t="e">
        <f t="shared" si="10"/>
        <v>#N/A</v>
      </c>
      <c r="J155" t="e">
        <f t="shared" ref="J155:J218" si="13">IF($I$3&lt;=A155,0,1)</f>
        <v>#N/A</v>
      </c>
    </row>
    <row r="156" spans="1:10">
      <c r="A156" s="243">
        <v>153</v>
      </c>
      <c r="B156" s="239" t="e">
        <f t="shared" si="11"/>
        <v>#N/A</v>
      </c>
      <c r="E156" s="135" t="e">
        <f t="shared" si="12"/>
        <v>#N/A</v>
      </c>
      <c r="F156" s="135" t="e">
        <f t="shared" si="10"/>
        <v>#N/A</v>
      </c>
      <c r="J156" t="e">
        <f t="shared" si="13"/>
        <v>#N/A</v>
      </c>
    </row>
    <row r="157" spans="1:10">
      <c r="A157" s="243">
        <v>154</v>
      </c>
      <c r="B157" s="239" t="e">
        <f t="shared" si="11"/>
        <v>#N/A</v>
      </c>
      <c r="E157" s="135" t="e">
        <f t="shared" si="12"/>
        <v>#N/A</v>
      </c>
      <c r="F157" s="135" t="e">
        <f t="shared" si="10"/>
        <v>#N/A</v>
      </c>
      <c r="J157" t="e">
        <f t="shared" si="13"/>
        <v>#N/A</v>
      </c>
    </row>
    <row r="158" spans="1:10">
      <c r="A158" s="243">
        <v>155</v>
      </c>
      <c r="B158" s="239" t="e">
        <f t="shared" si="11"/>
        <v>#N/A</v>
      </c>
      <c r="E158" s="135" t="e">
        <f t="shared" si="12"/>
        <v>#N/A</v>
      </c>
      <c r="F158" s="135" t="e">
        <f t="shared" si="10"/>
        <v>#N/A</v>
      </c>
      <c r="J158" t="e">
        <f t="shared" si="13"/>
        <v>#N/A</v>
      </c>
    </row>
    <row r="159" spans="1:10">
      <c r="A159" s="243">
        <v>156</v>
      </c>
      <c r="B159" s="239" t="e">
        <f t="shared" si="11"/>
        <v>#N/A</v>
      </c>
      <c r="E159" s="135" t="e">
        <f t="shared" si="12"/>
        <v>#N/A</v>
      </c>
      <c r="F159" s="135" t="e">
        <f t="shared" si="10"/>
        <v>#N/A</v>
      </c>
      <c r="J159" t="e">
        <f t="shared" si="13"/>
        <v>#N/A</v>
      </c>
    </row>
    <row r="160" spans="1:10">
      <c r="A160" s="243">
        <v>157</v>
      </c>
      <c r="B160" s="239" t="e">
        <f t="shared" si="11"/>
        <v>#N/A</v>
      </c>
      <c r="E160" s="135" t="e">
        <f t="shared" si="12"/>
        <v>#N/A</v>
      </c>
      <c r="F160" s="135" t="e">
        <f t="shared" si="10"/>
        <v>#N/A</v>
      </c>
      <c r="J160" t="e">
        <f t="shared" si="13"/>
        <v>#N/A</v>
      </c>
    </row>
    <row r="161" spans="1:10">
      <c r="A161" s="243">
        <v>158</v>
      </c>
      <c r="B161" s="239" t="e">
        <f t="shared" si="11"/>
        <v>#N/A</v>
      </c>
      <c r="E161" s="135" t="e">
        <f t="shared" si="12"/>
        <v>#N/A</v>
      </c>
      <c r="F161" s="135" t="e">
        <f t="shared" si="10"/>
        <v>#N/A</v>
      </c>
      <c r="J161" t="e">
        <f t="shared" si="13"/>
        <v>#N/A</v>
      </c>
    </row>
    <row r="162" spans="1:10">
      <c r="A162" s="243">
        <v>159</v>
      </c>
      <c r="B162" s="239" t="e">
        <f t="shared" si="11"/>
        <v>#N/A</v>
      </c>
      <c r="E162" s="135" t="e">
        <f t="shared" si="12"/>
        <v>#N/A</v>
      </c>
      <c r="F162" s="135" t="e">
        <f t="shared" si="10"/>
        <v>#N/A</v>
      </c>
      <c r="J162" t="e">
        <f t="shared" si="13"/>
        <v>#N/A</v>
      </c>
    </row>
    <row r="163" spans="1:10">
      <c r="A163" s="243">
        <v>160</v>
      </c>
      <c r="B163" s="239" t="e">
        <f t="shared" si="11"/>
        <v>#N/A</v>
      </c>
      <c r="E163" s="135" t="e">
        <f t="shared" si="12"/>
        <v>#N/A</v>
      </c>
      <c r="F163" s="135" t="e">
        <f t="shared" si="10"/>
        <v>#N/A</v>
      </c>
      <c r="J163" t="e">
        <f t="shared" si="13"/>
        <v>#N/A</v>
      </c>
    </row>
    <row r="164" spans="1:10">
      <c r="A164" s="243">
        <v>161</v>
      </c>
      <c r="B164" s="239" t="e">
        <f t="shared" si="11"/>
        <v>#N/A</v>
      </c>
      <c r="E164" s="135" t="e">
        <f t="shared" si="12"/>
        <v>#N/A</v>
      </c>
      <c r="F164" s="135" t="e">
        <f t="shared" si="10"/>
        <v>#N/A</v>
      </c>
      <c r="J164" t="e">
        <f t="shared" si="13"/>
        <v>#N/A</v>
      </c>
    </row>
    <row r="165" spans="1:10">
      <c r="A165" s="243">
        <v>162</v>
      </c>
      <c r="B165" s="239" t="e">
        <f t="shared" si="11"/>
        <v>#N/A</v>
      </c>
      <c r="E165" s="135" t="e">
        <f t="shared" si="12"/>
        <v>#N/A</v>
      </c>
      <c r="F165" s="135" t="e">
        <f t="shared" si="10"/>
        <v>#N/A</v>
      </c>
      <c r="J165" t="e">
        <f t="shared" si="13"/>
        <v>#N/A</v>
      </c>
    </row>
    <row r="166" spans="1:10">
      <c r="A166" s="243">
        <v>163</v>
      </c>
      <c r="B166" s="239" t="e">
        <f t="shared" si="11"/>
        <v>#N/A</v>
      </c>
      <c r="E166" s="135" t="e">
        <f t="shared" si="12"/>
        <v>#N/A</v>
      </c>
      <c r="F166" s="135" t="e">
        <f t="shared" si="10"/>
        <v>#N/A</v>
      </c>
      <c r="J166" t="e">
        <f t="shared" si="13"/>
        <v>#N/A</v>
      </c>
    </row>
    <row r="167" spans="1:10">
      <c r="A167" s="243">
        <v>164</v>
      </c>
      <c r="B167" s="239" t="e">
        <f t="shared" si="11"/>
        <v>#N/A</v>
      </c>
      <c r="E167" s="135" t="e">
        <f t="shared" si="12"/>
        <v>#N/A</v>
      </c>
      <c r="F167" s="135" t="e">
        <f t="shared" si="10"/>
        <v>#N/A</v>
      </c>
      <c r="J167" t="e">
        <f t="shared" si="13"/>
        <v>#N/A</v>
      </c>
    </row>
    <row r="168" spans="1:10">
      <c r="A168" s="243">
        <v>165</v>
      </c>
      <c r="B168" s="239" t="e">
        <f t="shared" si="11"/>
        <v>#N/A</v>
      </c>
      <c r="E168" s="135" t="e">
        <f t="shared" si="12"/>
        <v>#N/A</v>
      </c>
      <c r="F168" s="135" t="e">
        <f t="shared" si="10"/>
        <v>#N/A</v>
      </c>
      <c r="J168" t="e">
        <f t="shared" si="13"/>
        <v>#N/A</v>
      </c>
    </row>
    <row r="169" spans="1:10">
      <c r="A169" s="243">
        <v>166</v>
      </c>
      <c r="B169" s="239" t="e">
        <f t="shared" si="11"/>
        <v>#N/A</v>
      </c>
      <c r="E169" s="135" t="e">
        <f t="shared" si="12"/>
        <v>#N/A</v>
      </c>
      <c r="F169" s="135" t="e">
        <f t="shared" si="10"/>
        <v>#N/A</v>
      </c>
      <c r="J169" t="e">
        <f t="shared" si="13"/>
        <v>#N/A</v>
      </c>
    </row>
    <row r="170" spans="1:10">
      <c r="A170" s="243">
        <v>167</v>
      </c>
      <c r="B170" s="239" t="e">
        <f t="shared" si="11"/>
        <v>#N/A</v>
      </c>
      <c r="E170" s="135" t="e">
        <f t="shared" si="12"/>
        <v>#N/A</v>
      </c>
      <c r="F170" s="135" t="e">
        <f t="shared" si="10"/>
        <v>#N/A</v>
      </c>
      <c r="J170" t="e">
        <f t="shared" si="13"/>
        <v>#N/A</v>
      </c>
    </row>
    <row r="171" spans="1:10">
      <c r="A171" s="243">
        <v>168</v>
      </c>
      <c r="B171" s="239" t="e">
        <f t="shared" si="11"/>
        <v>#N/A</v>
      </c>
      <c r="E171" s="135" t="e">
        <f t="shared" si="12"/>
        <v>#N/A</v>
      </c>
      <c r="F171" s="135" t="e">
        <f t="shared" si="10"/>
        <v>#N/A</v>
      </c>
      <c r="J171" t="e">
        <f t="shared" si="13"/>
        <v>#N/A</v>
      </c>
    </row>
    <row r="172" spans="1:10">
      <c r="A172" s="243">
        <v>169</v>
      </c>
      <c r="B172" s="239" t="e">
        <f t="shared" si="11"/>
        <v>#N/A</v>
      </c>
      <c r="E172" s="135" t="e">
        <f t="shared" si="12"/>
        <v>#N/A</v>
      </c>
      <c r="F172" s="135" t="e">
        <f t="shared" si="10"/>
        <v>#N/A</v>
      </c>
      <c r="J172" t="e">
        <f t="shared" si="13"/>
        <v>#N/A</v>
      </c>
    </row>
    <row r="173" spans="1:10">
      <c r="A173" s="243">
        <v>170</v>
      </c>
      <c r="B173" s="239" t="e">
        <f t="shared" si="11"/>
        <v>#N/A</v>
      </c>
      <c r="E173" s="135" t="e">
        <f t="shared" si="12"/>
        <v>#N/A</v>
      </c>
      <c r="F173" s="135" t="e">
        <f t="shared" si="10"/>
        <v>#N/A</v>
      </c>
      <c r="J173" t="e">
        <f t="shared" si="13"/>
        <v>#N/A</v>
      </c>
    </row>
    <row r="174" spans="1:10">
      <c r="A174" s="243">
        <v>171</v>
      </c>
      <c r="B174" s="239" t="e">
        <f t="shared" si="11"/>
        <v>#N/A</v>
      </c>
      <c r="E174" s="135" t="e">
        <f t="shared" si="12"/>
        <v>#N/A</v>
      </c>
      <c r="F174" s="135" t="e">
        <f t="shared" si="10"/>
        <v>#N/A</v>
      </c>
      <c r="J174" t="e">
        <f t="shared" si="13"/>
        <v>#N/A</v>
      </c>
    </row>
    <row r="175" spans="1:10">
      <c r="A175" s="243">
        <v>172</v>
      </c>
      <c r="B175" s="239" t="e">
        <f t="shared" si="11"/>
        <v>#N/A</v>
      </c>
      <c r="E175" s="135" t="e">
        <f t="shared" si="12"/>
        <v>#N/A</v>
      </c>
      <c r="F175" s="135" t="e">
        <f t="shared" si="10"/>
        <v>#N/A</v>
      </c>
      <c r="J175" t="e">
        <f t="shared" si="13"/>
        <v>#N/A</v>
      </c>
    </row>
    <row r="176" spans="1:10">
      <c r="A176" s="243">
        <v>173</v>
      </c>
      <c r="B176" s="239" t="e">
        <f t="shared" si="11"/>
        <v>#N/A</v>
      </c>
      <c r="E176" s="135" t="e">
        <f t="shared" si="12"/>
        <v>#N/A</v>
      </c>
      <c r="F176" s="135" t="e">
        <f t="shared" si="10"/>
        <v>#N/A</v>
      </c>
      <c r="J176" t="e">
        <f t="shared" si="13"/>
        <v>#N/A</v>
      </c>
    </row>
    <row r="177" spans="1:10">
      <c r="A177" s="243">
        <v>174</v>
      </c>
      <c r="B177" s="239" t="e">
        <f t="shared" si="11"/>
        <v>#N/A</v>
      </c>
      <c r="E177" s="135" t="e">
        <f t="shared" si="12"/>
        <v>#N/A</v>
      </c>
      <c r="F177" s="135" t="e">
        <f t="shared" si="10"/>
        <v>#N/A</v>
      </c>
      <c r="J177" t="e">
        <f t="shared" si="13"/>
        <v>#N/A</v>
      </c>
    </row>
    <row r="178" spans="1:10">
      <c r="A178" s="243">
        <v>175</v>
      </c>
      <c r="B178" s="239" t="e">
        <f t="shared" si="11"/>
        <v>#N/A</v>
      </c>
      <c r="E178" s="135" t="e">
        <f t="shared" si="12"/>
        <v>#N/A</v>
      </c>
      <c r="F178" s="135" t="e">
        <f t="shared" si="10"/>
        <v>#N/A</v>
      </c>
      <c r="J178" t="e">
        <f t="shared" si="13"/>
        <v>#N/A</v>
      </c>
    </row>
    <row r="179" spans="1:10">
      <c r="A179" s="243">
        <v>176</v>
      </c>
      <c r="B179" s="239" t="e">
        <f t="shared" si="11"/>
        <v>#N/A</v>
      </c>
      <c r="E179" s="135" t="e">
        <f t="shared" si="12"/>
        <v>#N/A</v>
      </c>
      <c r="F179" s="135" t="e">
        <f t="shared" si="10"/>
        <v>#N/A</v>
      </c>
      <c r="J179" t="e">
        <f t="shared" si="13"/>
        <v>#N/A</v>
      </c>
    </row>
    <row r="180" spans="1:10">
      <c r="A180" s="243">
        <v>177</v>
      </c>
      <c r="B180" s="239" t="e">
        <f t="shared" si="11"/>
        <v>#N/A</v>
      </c>
      <c r="E180" s="135" t="e">
        <f t="shared" si="12"/>
        <v>#N/A</v>
      </c>
      <c r="F180" s="135" t="e">
        <f t="shared" si="10"/>
        <v>#N/A</v>
      </c>
      <c r="J180" t="e">
        <f t="shared" si="13"/>
        <v>#N/A</v>
      </c>
    </row>
    <row r="181" spans="1:10">
      <c r="A181" s="243">
        <v>178</v>
      </c>
      <c r="B181" s="239" t="e">
        <f t="shared" si="11"/>
        <v>#N/A</v>
      </c>
      <c r="E181" s="135" t="e">
        <f t="shared" si="12"/>
        <v>#N/A</v>
      </c>
      <c r="F181" s="135" t="e">
        <f t="shared" si="10"/>
        <v>#N/A</v>
      </c>
      <c r="J181" t="e">
        <f t="shared" si="13"/>
        <v>#N/A</v>
      </c>
    </row>
    <row r="182" spans="1:10">
      <c r="A182" s="243">
        <v>179</v>
      </c>
      <c r="B182" s="239" t="e">
        <f t="shared" si="11"/>
        <v>#N/A</v>
      </c>
      <c r="E182" s="135" t="e">
        <f t="shared" si="12"/>
        <v>#N/A</v>
      </c>
      <c r="F182" s="135" t="e">
        <f t="shared" si="10"/>
        <v>#N/A</v>
      </c>
      <c r="J182" t="e">
        <f t="shared" si="13"/>
        <v>#N/A</v>
      </c>
    </row>
    <row r="183" spans="1:10">
      <c r="A183" s="243">
        <v>180</v>
      </c>
      <c r="B183" s="239" t="e">
        <f t="shared" si="11"/>
        <v>#N/A</v>
      </c>
      <c r="E183" s="135" t="e">
        <f t="shared" si="12"/>
        <v>#N/A</v>
      </c>
      <c r="F183" s="135" t="e">
        <f t="shared" si="10"/>
        <v>#N/A</v>
      </c>
      <c r="J183" t="e">
        <f t="shared" si="13"/>
        <v>#N/A</v>
      </c>
    </row>
    <row r="184" spans="1:10">
      <c r="A184" s="243">
        <v>181</v>
      </c>
      <c r="B184" s="239" t="e">
        <f t="shared" si="11"/>
        <v>#N/A</v>
      </c>
      <c r="E184" s="135" t="e">
        <f t="shared" si="12"/>
        <v>#N/A</v>
      </c>
      <c r="F184" s="135" t="e">
        <f t="shared" si="10"/>
        <v>#N/A</v>
      </c>
      <c r="J184" t="e">
        <f t="shared" si="13"/>
        <v>#N/A</v>
      </c>
    </row>
    <row r="185" spans="1:10">
      <c r="A185" s="243">
        <v>182</v>
      </c>
      <c r="B185" s="239" t="e">
        <f t="shared" si="11"/>
        <v>#N/A</v>
      </c>
      <c r="E185" s="135" t="e">
        <f t="shared" si="12"/>
        <v>#N/A</v>
      </c>
      <c r="F185" s="135" t="e">
        <f t="shared" si="10"/>
        <v>#N/A</v>
      </c>
      <c r="J185" t="e">
        <f t="shared" si="13"/>
        <v>#N/A</v>
      </c>
    </row>
    <row r="186" spans="1:10">
      <c r="A186" s="243">
        <v>183</v>
      </c>
      <c r="B186" s="239" t="e">
        <f t="shared" si="11"/>
        <v>#N/A</v>
      </c>
      <c r="E186" s="135" t="e">
        <f t="shared" si="12"/>
        <v>#N/A</v>
      </c>
      <c r="F186" s="135" t="e">
        <f t="shared" si="10"/>
        <v>#N/A</v>
      </c>
      <c r="J186" t="e">
        <f t="shared" si="13"/>
        <v>#N/A</v>
      </c>
    </row>
    <row r="187" spans="1:10">
      <c r="A187" s="243">
        <v>184</v>
      </c>
      <c r="B187" s="239" t="e">
        <f t="shared" si="11"/>
        <v>#N/A</v>
      </c>
      <c r="E187" s="135" t="e">
        <f t="shared" si="12"/>
        <v>#N/A</v>
      </c>
      <c r="F187" s="135" t="e">
        <f t="shared" si="10"/>
        <v>#N/A</v>
      </c>
      <c r="J187" t="e">
        <f t="shared" si="13"/>
        <v>#N/A</v>
      </c>
    </row>
    <row r="188" spans="1:10">
      <c r="A188" s="243">
        <v>185</v>
      </c>
      <c r="B188" s="239" t="e">
        <f t="shared" si="11"/>
        <v>#N/A</v>
      </c>
      <c r="E188" s="135" t="e">
        <f t="shared" si="12"/>
        <v>#N/A</v>
      </c>
      <c r="F188" s="135" t="e">
        <f t="shared" si="10"/>
        <v>#N/A</v>
      </c>
      <c r="J188" t="e">
        <f t="shared" si="13"/>
        <v>#N/A</v>
      </c>
    </row>
    <row r="189" spans="1:10">
      <c r="A189" s="243">
        <v>186</v>
      </c>
      <c r="B189" s="239" t="e">
        <f t="shared" si="11"/>
        <v>#N/A</v>
      </c>
      <c r="E189" s="135" t="e">
        <f t="shared" si="12"/>
        <v>#N/A</v>
      </c>
      <c r="F189" s="135" t="e">
        <f t="shared" si="10"/>
        <v>#N/A</v>
      </c>
      <c r="J189" t="e">
        <f t="shared" si="13"/>
        <v>#N/A</v>
      </c>
    </row>
    <row r="190" spans="1:10">
      <c r="A190" s="243">
        <v>187</v>
      </c>
      <c r="B190" s="239" t="e">
        <f t="shared" si="11"/>
        <v>#N/A</v>
      </c>
      <c r="E190" s="135" t="e">
        <f t="shared" si="12"/>
        <v>#N/A</v>
      </c>
      <c r="F190" s="135" t="e">
        <f t="shared" si="10"/>
        <v>#N/A</v>
      </c>
      <c r="J190" t="e">
        <f t="shared" si="13"/>
        <v>#N/A</v>
      </c>
    </row>
    <row r="191" spans="1:10">
      <c r="A191" s="243">
        <v>188</v>
      </c>
      <c r="B191" s="239" t="e">
        <f t="shared" si="11"/>
        <v>#N/A</v>
      </c>
      <c r="E191" s="135" t="e">
        <f t="shared" si="12"/>
        <v>#N/A</v>
      </c>
      <c r="F191" s="135" t="e">
        <f t="shared" si="10"/>
        <v>#N/A</v>
      </c>
      <c r="J191" t="e">
        <f t="shared" si="13"/>
        <v>#N/A</v>
      </c>
    </row>
    <row r="192" spans="1:10">
      <c r="A192" s="243">
        <v>189</v>
      </c>
      <c r="B192" s="239" t="e">
        <f t="shared" si="11"/>
        <v>#N/A</v>
      </c>
      <c r="E192" s="135" t="e">
        <f t="shared" si="12"/>
        <v>#N/A</v>
      </c>
      <c r="F192" s="135" t="e">
        <f t="shared" si="10"/>
        <v>#N/A</v>
      </c>
      <c r="J192" t="e">
        <f t="shared" si="13"/>
        <v>#N/A</v>
      </c>
    </row>
    <row r="193" spans="1:10">
      <c r="A193" s="243">
        <v>190</v>
      </c>
      <c r="B193" s="239" t="e">
        <f t="shared" si="11"/>
        <v>#N/A</v>
      </c>
      <c r="E193" s="135" t="e">
        <f t="shared" si="12"/>
        <v>#N/A</v>
      </c>
      <c r="F193" s="135" t="e">
        <f t="shared" si="10"/>
        <v>#N/A</v>
      </c>
      <c r="J193" t="e">
        <f t="shared" si="13"/>
        <v>#N/A</v>
      </c>
    </row>
    <row r="194" spans="1:10">
      <c r="A194" s="243">
        <v>191</v>
      </c>
      <c r="B194" s="239" t="e">
        <f t="shared" si="11"/>
        <v>#N/A</v>
      </c>
      <c r="E194" s="135" t="e">
        <f t="shared" si="12"/>
        <v>#N/A</v>
      </c>
      <c r="F194" s="135" t="e">
        <f t="shared" si="10"/>
        <v>#N/A</v>
      </c>
      <c r="J194" t="e">
        <f t="shared" si="13"/>
        <v>#N/A</v>
      </c>
    </row>
    <row r="195" spans="1:10">
      <c r="A195" s="243">
        <v>192</v>
      </c>
      <c r="B195" s="239" t="e">
        <f t="shared" si="11"/>
        <v>#N/A</v>
      </c>
      <c r="E195" s="135" t="e">
        <f t="shared" si="12"/>
        <v>#N/A</v>
      </c>
      <c r="F195" s="135" t="e">
        <f t="shared" si="10"/>
        <v>#N/A</v>
      </c>
      <c r="J195" t="e">
        <f t="shared" si="13"/>
        <v>#N/A</v>
      </c>
    </row>
    <row r="196" spans="1:10">
      <c r="A196" s="243">
        <v>193</v>
      </c>
      <c r="B196" s="239" t="e">
        <f t="shared" si="11"/>
        <v>#N/A</v>
      </c>
      <c r="E196" s="135" t="e">
        <f t="shared" si="12"/>
        <v>#N/A</v>
      </c>
      <c r="F196" s="135" t="e">
        <f t="shared" si="10"/>
        <v>#N/A</v>
      </c>
      <c r="J196" t="e">
        <f t="shared" si="13"/>
        <v>#N/A</v>
      </c>
    </row>
    <row r="197" spans="1:10">
      <c r="A197" s="243">
        <v>194</v>
      </c>
      <c r="B197" s="239" t="e">
        <f t="shared" si="11"/>
        <v>#N/A</v>
      </c>
      <c r="E197" s="135" t="e">
        <f t="shared" si="12"/>
        <v>#N/A</v>
      </c>
      <c r="F197" s="135" t="e">
        <f t="shared" ref="F197:F259" si="14">IF(A197&lt;$I$3,$L$2,0)</f>
        <v>#N/A</v>
      </c>
      <c r="J197" t="e">
        <f t="shared" si="13"/>
        <v>#N/A</v>
      </c>
    </row>
    <row r="198" spans="1:10">
      <c r="A198" s="243">
        <v>195</v>
      </c>
      <c r="B198" s="239" t="e">
        <f t="shared" ref="B198:B259" si="15">J198*($H$3-C198+D198)</f>
        <v>#N/A</v>
      </c>
      <c r="E198" s="135" t="e">
        <f t="shared" si="12"/>
        <v>#N/A</v>
      </c>
      <c r="F198" s="135" t="e">
        <f t="shared" si="14"/>
        <v>#N/A</v>
      </c>
      <c r="J198" t="e">
        <f t="shared" si="13"/>
        <v>#N/A</v>
      </c>
    </row>
    <row r="199" spans="1:10">
      <c r="A199" s="243">
        <v>196</v>
      </c>
      <c r="B199" s="239" t="e">
        <f t="shared" si="15"/>
        <v>#N/A</v>
      </c>
      <c r="E199" s="135" t="e">
        <f t="shared" si="12"/>
        <v>#N/A</v>
      </c>
      <c r="F199" s="135" t="e">
        <f t="shared" si="14"/>
        <v>#N/A</v>
      </c>
      <c r="J199" t="e">
        <f t="shared" si="13"/>
        <v>#N/A</v>
      </c>
    </row>
    <row r="200" spans="1:10">
      <c r="A200" s="243">
        <v>197</v>
      </c>
      <c r="B200" s="239" t="e">
        <f t="shared" si="15"/>
        <v>#N/A</v>
      </c>
      <c r="E200" s="135" t="e">
        <f t="shared" si="12"/>
        <v>#N/A</v>
      </c>
      <c r="F200" s="135" t="e">
        <f t="shared" si="14"/>
        <v>#N/A</v>
      </c>
      <c r="J200" t="e">
        <f t="shared" si="13"/>
        <v>#N/A</v>
      </c>
    </row>
    <row r="201" spans="1:10">
      <c r="A201" s="243">
        <v>198</v>
      </c>
      <c r="B201" s="239" t="e">
        <f t="shared" si="15"/>
        <v>#N/A</v>
      </c>
      <c r="E201" s="135" t="e">
        <f t="shared" si="12"/>
        <v>#N/A</v>
      </c>
      <c r="F201" s="135" t="e">
        <f t="shared" si="14"/>
        <v>#N/A</v>
      </c>
      <c r="J201" t="e">
        <f t="shared" si="13"/>
        <v>#N/A</v>
      </c>
    </row>
    <row r="202" spans="1:10">
      <c r="A202" s="243">
        <v>199</v>
      </c>
      <c r="B202" s="239" t="e">
        <f t="shared" si="15"/>
        <v>#N/A</v>
      </c>
      <c r="E202" s="135" t="e">
        <f t="shared" si="12"/>
        <v>#N/A</v>
      </c>
      <c r="F202" s="135" t="e">
        <f t="shared" si="14"/>
        <v>#N/A</v>
      </c>
      <c r="J202" t="e">
        <f t="shared" si="13"/>
        <v>#N/A</v>
      </c>
    </row>
    <row r="203" spans="1:10">
      <c r="A203" s="243">
        <v>200</v>
      </c>
      <c r="B203" s="239" t="e">
        <f t="shared" si="15"/>
        <v>#N/A</v>
      </c>
      <c r="E203" s="135" t="e">
        <f t="shared" si="12"/>
        <v>#N/A</v>
      </c>
      <c r="F203" s="135" t="e">
        <f t="shared" si="14"/>
        <v>#N/A</v>
      </c>
      <c r="J203" t="e">
        <f t="shared" si="13"/>
        <v>#N/A</v>
      </c>
    </row>
    <row r="204" spans="1:10">
      <c r="A204" s="243">
        <v>201</v>
      </c>
      <c r="B204" s="239" t="e">
        <f t="shared" si="15"/>
        <v>#N/A</v>
      </c>
      <c r="E204" s="135" t="e">
        <f t="shared" si="12"/>
        <v>#N/A</v>
      </c>
      <c r="F204" s="135" t="e">
        <f t="shared" si="14"/>
        <v>#N/A</v>
      </c>
      <c r="J204" t="e">
        <f t="shared" si="13"/>
        <v>#N/A</v>
      </c>
    </row>
    <row r="205" spans="1:10">
      <c r="A205" s="243">
        <v>202</v>
      </c>
      <c r="B205" s="239" t="e">
        <f t="shared" si="15"/>
        <v>#N/A</v>
      </c>
      <c r="E205" s="135" t="e">
        <f t="shared" si="12"/>
        <v>#N/A</v>
      </c>
      <c r="F205" s="135" t="e">
        <f t="shared" si="14"/>
        <v>#N/A</v>
      </c>
      <c r="J205" t="e">
        <f t="shared" si="13"/>
        <v>#N/A</v>
      </c>
    </row>
    <row r="206" spans="1:10">
      <c r="A206" s="243">
        <v>203</v>
      </c>
      <c r="B206" s="239" t="e">
        <f t="shared" si="15"/>
        <v>#N/A</v>
      </c>
      <c r="E206" s="135" t="e">
        <f t="shared" si="12"/>
        <v>#N/A</v>
      </c>
      <c r="F206" s="135" t="e">
        <f t="shared" si="14"/>
        <v>#N/A</v>
      </c>
      <c r="J206" t="e">
        <f t="shared" si="13"/>
        <v>#N/A</v>
      </c>
    </row>
    <row r="207" spans="1:10">
      <c r="A207" s="243">
        <v>204</v>
      </c>
      <c r="B207" s="239" t="e">
        <f t="shared" si="15"/>
        <v>#N/A</v>
      </c>
      <c r="E207" s="135" t="e">
        <f t="shared" si="12"/>
        <v>#N/A</v>
      </c>
      <c r="F207" s="135" t="e">
        <f t="shared" si="14"/>
        <v>#N/A</v>
      </c>
      <c r="J207" t="e">
        <f t="shared" si="13"/>
        <v>#N/A</v>
      </c>
    </row>
    <row r="208" spans="1:10">
      <c r="A208" s="243">
        <v>205</v>
      </c>
      <c r="B208" s="239" t="e">
        <f t="shared" si="15"/>
        <v>#N/A</v>
      </c>
      <c r="E208" s="135" t="e">
        <f t="shared" si="12"/>
        <v>#N/A</v>
      </c>
      <c r="F208" s="135" t="e">
        <f t="shared" si="14"/>
        <v>#N/A</v>
      </c>
      <c r="J208" t="e">
        <f t="shared" si="13"/>
        <v>#N/A</v>
      </c>
    </row>
    <row r="209" spans="1:10">
      <c r="A209" s="243">
        <v>206</v>
      </c>
      <c r="B209" s="239" t="e">
        <f t="shared" si="15"/>
        <v>#N/A</v>
      </c>
      <c r="E209" s="135" t="e">
        <f t="shared" si="12"/>
        <v>#N/A</v>
      </c>
      <c r="F209" s="135" t="e">
        <f t="shared" si="14"/>
        <v>#N/A</v>
      </c>
      <c r="J209" t="e">
        <f t="shared" si="13"/>
        <v>#N/A</v>
      </c>
    </row>
    <row r="210" spans="1:10">
      <c r="A210" s="243">
        <v>207</v>
      </c>
      <c r="B210" s="239" t="e">
        <f t="shared" si="15"/>
        <v>#N/A</v>
      </c>
      <c r="E210" s="135" t="e">
        <f t="shared" si="12"/>
        <v>#N/A</v>
      </c>
      <c r="F210" s="135" t="e">
        <f t="shared" si="14"/>
        <v>#N/A</v>
      </c>
      <c r="J210" t="e">
        <f t="shared" si="13"/>
        <v>#N/A</v>
      </c>
    </row>
    <row r="211" spans="1:10">
      <c r="A211" s="243">
        <v>208</v>
      </c>
      <c r="B211" s="239" t="e">
        <f t="shared" si="15"/>
        <v>#N/A</v>
      </c>
      <c r="E211" s="135" t="e">
        <f t="shared" si="12"/>
        <v>#N/A</v>
      </c>
      <c r="F211" s="135" t="e">
        <f t="shared" si="14"/>
        <v>#N/A</v>
      </c>
      <c r="J211" t="e">
        <f t="shared" si="13"/>
        <v>#N/A</v>
      </c>
    </row>
    <row r="212" spans="1:10">
      <c r="A212" s="243">
        <v>209</v>
      </c>
      <c r="B212" s="239" t="e">
        <f t="shared" si="15"/>
        <v>#N/A</v>
      </c>
      <c r="E212" s="135" t="e">
        <f t="shared" si="12"/>
        <v>#N/A</v>
      </c>
      <c r="F212" s="135" t="e">
        <f t="shared" si="14"/>
        <v>#N/A</v>
      </c>
      <c r="J212" t="e">
        <f t="shared" si="13"/>
        <v>#N/A</v>
      </c>
    </row>
    <row r="213" spans="1:10">
      <c r="A213" s="243">
        <v>210</v>
      </c>
      <c r="B213" s="239" t="e">
        <f t="shared" si="15"/>
        <v>#N/A</v>
      </c>
      <c r="E213" s="135" t="e">
        <f t="shared" si="12"/>
        <v>#N/A</v>
      </c>
      <c r="F213" s="135" t="e">
        <f t="shared" si="14"/>
        <v>#N/A</v>
      </c>
      <c r="J213" t="e">
        <f t="shared" si="13"/>
        <v>#N/A</v>
      </c>
    </row>
    <row r="214" spans="1:10">
      <c r="A214" s="243">
        <v>211</v>
      </c>
      <c r="B214" s="239" t="e">
        <f t="shared" si="15"/>
        <v>#N/A</v>
      </c>
      <c r="E214" s="135" t="e">
        <f t="shared" si="12"/>
        <v>#N/A</v>
      </c>
      <c r="F214" s="135" t="e">
        <f t="shared" si="14"/>
        <v>#N/A</v>
      </c>
      <c r="J214" t="e">
        <f t="shared" si="13"/>
        <v>#N/A</v>
      </c>
    </row>
    <row r="215" spans="1:10">
      <c r="A215" s="243">
        <v>212</v>
      </c>
      <c r="B215" s="239" t="e">
        <f t="shared" si="15"/>
        <v>#N/A</v>
      </c>
      <c r="E215" s="135" t="e">
        <f t="shared" si="12"/>
        <v>#N/A</v>
      </c>
      <c r="F215" s="135" t="e">
        <f t="shared" si="14"/>
        <v>#N/A</v>
      </c>
      <c r="J215" t="e">
        <f t="shared" si="13"/>
        <v>#N/A</v>
      </c>
    </row>
    <row r="216" spans="1:10">
      <c r="A216" s="243">
        <v>213</v>
      </c>
      <c r="B216" s="239" t="e">
        <f t="shared" si="15"/>
        <v>#N/A</v>
      </c>
      <c r="E216" s="135" t="e">
        <f t="shared" si="12"/>
        <v>#N/A</v>
      </c>
      <c r="F216" s="135" t="e">
        <f t="shared" si="14"/>
        <v>#N/A</v>
      </c>
      <c r="J216" t="e">
        <f t="shared" si="13"/>
        <v>#N/A</v>
      </c>
    </row>
    <row r="217" spans="1:10">
      <c r="A217" s="243">
        <v>214</v>
      </c>
      <c r="B217" s="239" t="e">
        <f t="shared" si="15"/>
        <v>#N/A</v>
      </c>
      <c r="E217" s="135" t="e">
        <f t="shared" si="12"/>
        <v>#N/A</v>
      </c>
      <c r="F217" s="135" t="e">
        <f t="shared" si="14"/>
        <v>#N/A</v>
      </c>
      <c r="J217" t="e">
        <f t="shared" si="13"/>
        <v>#N/A</v>
      </c>
    </row>
    <row r="218" spans="1:10">
      <c r="A218" s="243">
        <v>215</v>
      </c>
      <c r="B218" s="239" t="e">
        <f t="shared" si="15"/>
        <v>#N/A</v>
      </c>
      <c r="E218" s="135" t="e">
        <f t="shared" ref="E218:E259" si="16">J218*(B218*$L$1+F218)-(J218-1)*$L$3</f>
        <v>#N/A</v>
      </c>
      <c r="F218" s="135" t="e">
        <f t="shared" si="14"/>
        <v>#N/A</v>
      </c>
      <c r="J218" t="e">
        <f t="shared" si="13"/>
        <v>#N/A</v>
      </c>
    </row>
    <row r="219" spans="1:10">
      <c r="A219" s="243">
        <v>216</v>
      </c>
      <c r="B219" s="239" t="e">
        <f t="shared" si="15"/>
        <v>#N/A</v>
      </c>
      <c r="E219" s="135" t="e">
        <f t="shared" si="16"/>
        <v>#N/A</v>
      </c>
      <c r="F219" s="135" t="e">
        <f t="shared" si="14"/>
        <v>#N/A</v>
      </c>
      <c r="J219" t="e">
        <f t="shared" ref="J219:J259" si="17">IF($I$3&lt;=A219,0,1)</f>
        <v>#N/A</v>
      </c>
    </row>
    <row r="220" spans="1:10">
      <c r="A220" s="243">
        <v>217</v>
      </c>
      <c r="B220" s="239" t="e">
        <f t="shared" si="15"/>
        <v>#N/A</v>
      </c>
      <c r="E220" s="135" t="e">
        <f t="shared" si="16"/>
        <v>#N/A</v>
      </c>
      <c r="F220" s="135" t="e">
        <f t="shared" si="14"/>
        <v>#N/A</v>
      </c>
      <c r="J220" t="e">
        <f t="shared" si="17"/>
        <v>#N/A</v>
      </c>
    </row>
    <row r="221" spans="1:10">
      <c r="A221" s="243">
        <v>218</v>
      </c>
      <c r="B221" s="239" t="e">
        <f t="shared" si="15"/>
        <v>#N/A</v>
      </c>
      <c r="E221" s="135" t="e">
        <f t="shared" si="16"/>
        <v>#N/A</v>
      </c>
      <c r="F221" s="135" t="e">
        <f t="shared" si="14"/>
        <v>#N/A</v>
      </c>
      <c r="J221" t="e">
        <f t="shared" si="17"/>
        <v>#N/A</v>
      </c>
    </row>
    <row r="222" spans="1:10">
      <c r="A222" s="243">
        <v>219</v>
      </c>
      <c r="B222" s="239" t="e">
        <f t="shared" si="15"/>
        <v>#N/A</v>
      </c>
      <c r="E222" s="135" t="e">
        <f t="shared" si="16"/>
        <v>#N/A</v>
      </c>
      <c r="F222" s="135" t="e">
        <f t="shared" si="14"/>
        <v>#N/A</v>
      </c>
      <c r="J222" t="e">
        <f t="shared" si="17"/>
        <v>#N/A</v>
      </c>
    </row>
    <row r="223" spans="1:10">
      <c r="A223" s="243">
        <v>220</v>
      </c>
      <c r="B223" s="239" t="e">
        <f t="shared" si="15"/>
        <v>#N/A</v>
      </c>
      <c r="E223" s="135" t="e">
        <f t="shared" si="16"/>
        <v>#N/A</v>
      </c>
      <c r="F223" s="135" t="e">
        <f t="shared" si="14"/>
        <v>#N/A</v>
      </c>
      <c r="J223" t="e">
        <f t="shared" si="17"/>
        <v>#N/A</v>
      </c>
    </row>
    <row r="224" spans="1:10">
      <c r="A224" s="243">
        <v>221</v>
      </c>
      <c r="B224" s="239" t="e">
        <f t="shared" si="15"/>
        <v>#N/A</v>
      </c>
      <c r="E224" s="135" t="e">
        <f t="shared" si="16"/>
        <v>#N/A</v>
      </c>
      <c r="F224" s="135" t="e">
        <f t="shared" si="14"/>
        <v>#N/A</v>
      </c>
      <c r="J224" t="e">
        <f t="shared" si="17"/>
        <v>#N/A</v>
      </c>
    </row>
    <row r="225" spans="1:10">
      <c r="A225" s="243">
        <v>222</v>
      </c>
      <c r="B225" s="239" t="e">
        <f t="shared" si="15"/>
        <v>#N/A</v>
      </c>
      <c r="E225" s="135" t="e">
        <f t="shared" si="16"/>
        <v>#N/A</v>
      </c>
      <c r="F225" s="135" t="e">
        <f t="shared" si="14"/>
        <v>#N/A</v>
      </c>
      <c r="J225" t="e">
        <f t="shared" si="17"/>
        <v>#N/A</v>
      </c>
    </row>
    <row r="226" spans="1:10">
      <c r="A226" s="243">
        <v>223</v>
      </c>
      <c r="B226" s="239" t="e">
        <f t="shared" si="15"/>
        <v>#N/A</v>
      </c>
      <c r="E226" s="135" t="e">
        <f t="shared" si="16"/>
        <v>#N/A</v>
      </c>
      <c r="F226" s="135" t="e">
        <f t="shared" si="14"/>
        <v>#N/A</v>
      </c>
      <c r="J226" t="e">
        <f t="shared" si="17"/>
        <v>#N/A</v>
      </c>
    </row>
    <row r="227" spans="1:10">
      <c r="A227" s="243">
        <v>224</v>
      </c>
      <c r="B227" s="239" t="e">
        <f t="shared" si="15"/>
        <v>#N/A</v>
      </c>
      <c r="E227" s="135" t="e">
        <f t="shared" si="16"/>
        <v>#N/A</v>
      </c>
      <c r="F227" s="135" t="e">
        <f t="shared" si="14"/>
        <v>#N/A</v>
      </c>
      <c r="J227" t="e">
        <f t="shared" si="17"/>
        <v>#N/A</v>
      </c>
    </row>
    <row r="228" spans="1:10">
      <c r="A228" s="243">
        <v>225</v>
      </c>
      <c r="B228" s="239" t="e">
        <f t="shared" si="15"/>
        <v>#N/A</v>
      </c>
      <c r="E228" s="135" t="e">
        <f t="shared" si="16"/>
        <v>#N/A</v>
      </c>
      <c r="F228" s="135" t="e">
        <f t="shared" si="14"/>
        <v>#N/A</v>
      </c>
      <c r="J228" t="e">
        <f t="shared" si="17"/>
        <v>#N/A</v>
      </c>
    </row>
    <row r="229" spans="1:10">
      <c r="A229" s="243">
        <v>226</v>
      </c>
      <c r="B229" s="239" t="e">
        <f t="shared" si="15"/>
        <v>#N/A</v>
      </c>
      <c r="E229" s="135" t="e">
        <f t="shared" si="16"/>
        <v>#N/A</v>
      </c>
      <c r="F229" s="135" t="e">
        <f t="shared" si="14"/>
        <v>#N/A</v>
      </c>
      <c r="J229" t="e">
        <f t="shared" si="17"/>
        <v>#N/A</v>
      </c>
    </row>
    <row r="230" spans="1:10">
      <c r="A230" s="243">
        <v>227</v>
      </c>
      <c r="B230" s="239" t="e">
        <f t="shared" si="15"/>
        <v>#N/A</v>
      </c>
      <c r="E230" s="135" t="e">
        <f t="shared" si="16"/>
        <v>#N/A</v>
      </c>
      <c r="F230" s="135" t="e">
        <f t="shared" si="14"/>
        <v>#N/A</v>
      </c>
      <c r="J230" t="e">
        <f t="shared" si="17"/>
        <v>#N/A</v>
      </c>
    </row>
    <row r="231" spans="1:10">
      <c r="A231" s="243">
        <v>228</v>
      </c>
      <c r="B231" s="239" t="e">
        <f t="shared" si="15"/>
        <v>#N/A</v>
      </c>
      <c r="E231" s="135" t="e">
        <f t="shared" si="16"/>
        <v>#N/A</v>
      </c>
      <c r="F231" s="135" t="e">
        <f t="shared" si="14"/>
        <v>#N/A</v>
      </c>
      <c r="J231" t="e">
        <f t="shared" si="17"/>
        <v>#N/A</v>
      </c>
    </row>
    <row r="232" spans="1:10">
      <c r="A232" s="243">
        <v>229</v>
      </c>
      <c r="B232" s="239" t="e">
        <f t="shared" si="15"/>
        <v>#N/A</v>
      </c>
      <c r="E232" s="135" t="e">
        <f t="shared" si="16"/>
        <v>#N/A</v>
      </c>
      <c r="F232" s="135" t="e">
        <f t="shared" si="14"/>
        <v>#N/A</v>
      </c>
      <c r="J232" t="e">
        <f t="shared" si="17"/>
        <v>#N/A</v>
      </c>
    </row>
    <row r="233" spans="1:10">
      <c r="A233" s="243">
        <v>230</v>
      </c>
      <c r="B233" s="239" t="e">
        <f t="shared" si="15"/>
        <v>#N/A</v>
      </c>
      <c r="E233" s="135" t="e">
        <f t="shared" si="16"/>
        <v>#N/A</v>
      </c>
      <c r="F233" s="135" t="e">
        <f t="shared" si="14"/>
        <v>#N/A</v>
      </c>
      <c r="J233" t="e">
        <f t="shared" si="17"/>
        <v>#N/A</v>
      </c>
    </row>
    <row r="234" spans="1:10">
      <c r="A234" s="243">
        <v>231</v>
      </c>
      <c r="B234" s="239" t="e">
        <f t="shared" si="15"/>
        <v>#N/A</v>
      </c>
      <c r="E234" s="135" t="e">
        <f t="shared" si="16"/>
        <v>#N/A</v>
      </c>
      <c r="F234" s="135" t="e">
        <f t="shared" si="14"/>
        <v>#N/A</v>
      </c>
      <c r="J234" t="e">
        <f t="shared" si="17"/>
        <v>#N/A</v>
      </c>
    </row>
    <row r="235" spans="1:10">
      <c r="A235" s="243">
        <v>232</v>
      </c>
      <c r="B235" s="239" t="e">
        <f t="shared" si="15"/>
        <v>#N/A</v>
      </c>
      <c r="E235" s="135" t="e">
        <f t="shared" si="16"/>
        <v>#N/A</v>
      </c>
      <c r="F235" s="135" t="e">
        <f t="shared" si="14"/>
        <v>#N/A</v>
      </c>
      <c r="J235" t="e">
        <f t="shared" si="17"/>
        <v>#N/A</v>
      </c>
    </row>
    <row r="236" spans="1:10">
      <c r="A236" s="243">
        <v>233</v>
      </c>
      <c r="B236" s="239" t="e">
        <f t="shared" si="15"/>
        <v>#N/A</v>
      </c>
      <c r="E236" s="135" t="e">
        <f t="shared" si="16"/>
        <v>#N/A</v>
      </c>
      <c r="F236" s="135" t="e">
        <f t="shared" si="14"/>
        <v>#N/A</v>
      </c>
      <c r="J236" t="e">
        <f t="shared" si="17"/>
        <v>#N/A</v>
      </c>
    </row>
    <row r="237" spans="1:10">
      <c r="A237" s="243">
        <v>234</v>
      </c>
      <c r="B237" s="239" t="e">
        <f t="shared" si="15"/>
        <v>#N/A</v>
      </c>
      <c r="E237" s="135" t="e">
        <f t="shared" si="16"/>
        <v>#N/A</v>
      </c>
      <c r="F237" s="135" t="e">
        <f t="shared" si="14"/>
        <v>#N/A</v>
      </c>
      <c r="J237" t="e">
        <f t="shared" si="17"/>
        <v>#N/A</v>
      </c>
    </row>
    <row r="238" spans="1:10">
      <c r="A238" s="243">
        <v>235</v>
      </c>
      <c r="B238" s="239" t="e">
        <f t="shared" si="15"/>
        <v>#N/A</v>
      </c>
      <c r="E238" s="135" t="e">
        <f t="shared" si="16"/>
        <v>#N/A</v>
      </c>
      <c r="F238" s="135" t="e">
        <f t="shared" si="14"/>
        <v>#N/A</v>
      </c>
      <c r="J238" t="e">
        <f t="shared" si="17"/>
        <v>#N/A</v>
      </c>
    </row>
    <row r="239" spans="1:10">
      <c r="A239" s="243">
        <v>236</v>
      </c>
      <c r="B239" s="239" t="e">
        <f t="shared" si="15"/>
        <v>#N/A</v>
      </c>
      <c r="E239" s="135" t="e">
        <f t="shared" si="16"/>
        <v>#N/A</v>
      </c>
      <c r="F239" s="135" t="e">
        <f t="shared" si="14"/>
        <v>#N/A</v>
      </c>
      <c r="J239" t="e">
        <f t="shared" si="17"/>
        <v>#N/A</v>
      </c>
    </row>
    <row r="240" spans="1:10">
      <c r="A240" s="243">
        <v>237</v>
      </c>
      <c r="B240" s="239" t="e">
        <f t="shared" si="15"/>
        <v>#N/A</v>
      </c>
      <c r="E240" s="135" t="e">
        <f t="shared" si="16"/>
        <v>#N/A</v>
      </c>
      <c r="F240" s="135" t="e">
        <f t="shared" si="14"/>
        <v>#N/A</v>
      </c>
      <c r="J240" t="e">
        <f t="shared" si="17"/>
        <v>#N/A</v>
      </c>
    </row>
    <row r="241" spans="1:10">
      <c r="A241" s="243">
        <v>238</v>
      </c>
      <c r="B241" s="239" t="e">
        <f t="shared" si="15"/>
        <v>#N/A</v>
      </c>
      <c r="E241" s="135" t="e">
        <f t="shared" si="16"/>
        <v>#N/A</v>
      </c>
      <c r="F241" s="135" t="e">
        <f t="shared" si="14"/>
        <v>#N/A</v>
      </c>
      <c r="J241" t="e">
        <f t="shared" si="17"/>
        <v>#N/A</v>
      </c>
    </row>
    <row r="242" spans="1:10">
      <c r="A242" s="243">
        <v>239</v>
      </c>
      <c r="B242" s="239" t="e">
        <f t="shared" si="15"/>
        <v>#N/A</v>
      </c>
      <c r="E242" s="135" t="e">
        <f t="shared" si="16"/>
        <v>#N/A</v>
      </c>
      <c r="F242" s="135" t="e">
        <f t="shared" si="14"/>
        <v>#N/A</v>
      </c>
      <c r="J242" t="e">
        <f t="shared" si="17"/>
        <v>#N/A</v>
      </c>
    </row>
    <row r="243" spans="1:10">
      <c r="A243" s="243">
        <v>240</v>
      </c>
      <c r="B243" s="239" t="e">
        <f t="shared" si="15"/>
        <v>#N/A</v>
      </c>
      <c r="E243" s="135" t="e">
        <f t="shared" si="16"/>
        <v>#N/A</v>
      </c>
      <c r="F243" s="135" t="e">
        <f t="shared" si="14"/>
        <v>#N/A</v>
      </c>
      <c r="J243" t="e">
        <f t="shared" si="17"/>
        <v>#N/A</v>
      </c>
    </row>
    <row r="244" spans="1:10">
      <c r="A244" s="243">
        <v>241</v>
      </c>
      <c r="B244" s="239" t="e">
        <f t="shared" si="15"/>
        <v>#N/A</v>
      </c>
      <c r="E244" s="135" t="e">
        <f t="shared" si="16"/>
        <v>#N/A</v>
      </c>
      <c r="F244" s="135" t="e">
        <f t="shared" si="14"/>
        <v>#N/A</v>
      </c>
      <c r="J244" t="e">
        <f t="shared" si="17"/>
        <v>#N/A</v>
      </c>
    </row>
    <row r="245" spans="1:10">
      <c r="A245" s="243">
        <v>242</v>
      </c>
      <c r="B245" s="239" t="e">
        <f t="shared" si="15"/>
        <v>#N/A</v>
      </c>
      <c r="E245" s="135" t="e">
        <f t="shared" si="16"/>
        <v>#N/A</v>
      </c>
      <c r="F245" s="135" t="e">
        <f t="shared" si="14"/>
        <v>#N/A</v>
      </c>
      <c r="J245" t="e">
        <f t="shared" si="17"/>
        <v>#N/A</v>
      </c>
    </row>
    <row r="246" spans="1:10">
      <c r="A246" s="243">
        <v>243</v>
      </c>
      <c r="B246" s="239" t="e">
        <f t="shared" si="15"/>
        <v>#N/A</v>
      </c>
      <c r="E246" s="135" t="e">
        <f t="shared" si="16"/>
        <v>#N/A</v>
      </c>
      <c r="F246" s="135" t="e">
        <f t="shared" si="14"/>
        <v>#N/A</v>
      </c>
      <c r="J246" t="e">
        <f t="shared" si="17"/>
        <v>#N/A</v>
      </c>
    </row>
    <row r="247" spans="1:10">
      <c r="A247" s="243">
        <v>244</v>
      </c>
      <c r="B247" s="239" t="e">
        <f t="shared" si="15"/>
        <v>#N/A</v>
      </c>
      <c r="E247" s="135" t="e">
        <f t="shared" si="16"/>
        <v>#N/A</v>
      </c>
      <c r="F247" s="135" t="e">
        <f t="shared" si="14"/>
        <v>#N/A</v>
      </c>
      <c r="J247" t="e">
        <f t="shared" si="17"/>
        <v>#N/A</v>
      </c>
    </row>
    <row r="248" spans="1:10">
      <c r="A248" s="243">
        <v>245</v>
      </c>
      <c r="B248" s="239" t="e">
        <f t="shared" si="15"/>
        <v>#N/A</v>
      </c>
      <c r="E248" s="135" t="e">
        <f t="shared" si="16"/>
        <v>#N/A</v>
      </c>
      <c r="F248" s="135" t="e">
        <f t="shared" si="14"/>
        <v>#N/A</v>
      </c>
      <c r="J248" t="e">
        <f t="shared" si="17"/>
        <v>#N/A</v>
      </c>
    </row>
    <row r="249" spans="1:10">
      <c r="A249" s="243">
        <v>246</v>
      </c>
      <c r="B249" s="239" t="e">
        <f t="shared" si="15"/>
        <v>#N/A</v>
      </c>
      <c r="E249" s="135" t="e">
        <f t="shared" si="16"/>
        <v>#N/A</v>
      </c>
      <c r="F249" s="135" t="e">
        <f t="shared" si="14"/>
        <v>#N/A</v>
      </c>
      <c r="J249" t="e">
        <f t="shared" si="17"/>
        <v>#N/A</v>
      </c>
    </row>
    <row r="250" spans="1:10">
      <c r="A250" s="243">
        <v>247</v>
      </c>
      <c r="B250" s="239" t="e">
        <f t="shared" si="15"/>
        <v>#N/A</v>
      </c>
      <c r="E250" s="135" t="e">
        <f t="shared" si="16"/>
        <v>#N/A</v>
      </c>
      <c r="F250" s="135" t="e">
        <f t="shared" si="14"/>
        <v>#N/A</v>
      </c>
      <c r="J250" t="e">
        <f t="shared" si="17"/>
        <v>#N/A</v>
      </c>
    </row>
    <row r="251" spans="1:10">
      <c r="A251" s="243">
        <v>248</v>
      </c>
      <c r="B251" s="239" t="e">
        <f t="shared" si="15"/>
        <v>#N/A</v>
      </c>
      <c r="E251" s="135" t="e">
        <f t="shared" si="16"/>
        <v>#N/A</v>
      </c>
      <c r="F251" s="135" t="e">
        <f t="shared" si="14"/>
        <v>#N/A</v>
      </c>
      <c r="J251" t="e">
        <f t="shared" si="17"/>
        <v>#N/A</v>
      </c>
    </row>
    <row r="252" spans="1:10">
      <c r="A252" s="243">
        <v>249</v>
      </c>
      <c r="B252" s="239" t="e">
        <f t="shared" si="15"/>
        <v>#N/A</v>
      </c>
      <c r="E252" s="135" t="e">
        <f t="shared" si="16"/>
        <v>#N/A</v>
      </c>
      <c r="F252" s="135" t="e">
        <f t="shared" si="14"/>
        <v>#N/A</v>
      </c>
      <c r="J252" t="e">
        <f t="shared" si="17"/>
        <v>#N/A</v>
      </c>
    </row>
    <row r="253" spans="1:10">
      <c r="A253" s="243">
        <v>250</v>
      </c>
      <c r="B253" s="239" t="e">
        <f t="shared" si="15"/>
        <v>#N/A</v>
      </c>
      <c r="E253" s="135" t="e">
        <f t="shared" si="16"/>
        <v>#N/A</v>
      </c>
      <c r="F253" s="135" t="e">
        <f t="shared" si="14"/>
        <v>#N/A</v>
      </c>
      <c r="J253" t="e">
        <f t="shared" si="17"/>
        <v>#N/A</v>
      </c>
    </row>
    <row r="254" spans="1:10">
      <c r="A254" s="243">
        <v>251</v>
      </c>
      <c r="B254" s="239" t="e">
        <f t="shared" si="15"/>
        <v>#N/A</v>
      </c>
      <c r="E254" s="135" t="e">
        <f t="shared" si="16"/>
        <v>#N/A</v>
      </c>
      <c r="F254" s="135" t="e">
        <f t="shared" si="14"/>
        <v>#N/A</v>
      </c>
      <c r="J254" t="e">
        <f t="shared" si="17"/>
        <v>#N/A</v>
      </c>
    </row>
    <row r="255" spans="1:10">
      <c r="A255" s="243">
        <v>252</v>
      </c>
      <c r="B255" s="239" t="e">
        <f t="shared" si="15"/>
        <v>#N/A</v>
      </c>
      <c r="E255" s="135" t="e">
        <f t="shared" si="16"/>
        <v>#N/A</v>
      </c>
      <c r="F255" s="135" t="e">
        <f t="shared" si="14"/>
        <v>#N/A</v>
      </c>
      <c r="J255" t="e">
        <f t="shared" si="17"/>
        <v>#N/A</v>
      </c>
    </row>
    <row r="256" spans="1:10">
      <c r="A256" s="243">
        <v>253</v>
      </c>
      <c r="B256" s="239" t="e">
        <f t="shared" si="15"/>
        <v>#N/A</v>
      </c>
      <c r="E256" s="135" t="e">
        <f t="shared" si="16"/>
        <v>#N/A</v>
      </c>
      <c r="F256" s="135" t="e">
        <f t="shared" si="14"/>
        <v>#N/A</v>
      </c>
      <c r="J256" t="e">
        <f t="shared" si="17"/>
        <v>#N/A</v>
      </c>
    </row>
    <row r="257" spans="1:10">
      <c r="A257" s="243">
        <v>254</v>
      </c>
      <c r="B257" s="239" t="e">
        <f t="shared" si="15"/>
        <v>#N/A</v>
      </c>
      <c r="E257" s="135" t="e">
        <f t="shared" si="16"/>
        <v>#N/A</v>
      </c>
      <c r="F257" s="135" t="e">
        <f t="shared" si="14"/>
        <v>#N/A</v>
      </c>
      <c r="J257" t="e">
        <f t="shared" si="17"/>
        <v>#N/A</v>
      </c>
    </row>
    <row r="258" spans="1:10">
      <c r="A258" s="243">
        <v>255</v>
      </c>
      <c r="B258" s="239" t="e">
        <f t="shared" si="15"/>
        <v>#N/A</v>
      </c>
      <c r="E258" s="135" t="e">
        <f t="shared" si="16"/>
        <v>#N/A</v>
      </c>
      <c r="F258" s="135" t="e">
        <f t="shared" si="14"/>
        <v>#N/A</v>
      </c>
      <c r="J258" t="e">
        <f t="shared" si="17"/>
        <v>#N/A</v>
      </c>
    </row>
    <row r="259" spans="1:10">
      <c r="A259" s="243">
        <v>256</v>
      </c>
      <c r="B259" s="239" t="e">
        <f t="shared" si="15"/>
        <v>#N/A</v>
      </c>
      <c r="E259" s="135" t="e">
        <f t="shared" si="16"/>
        <v>#N/A</v>
      </c>
      <c r="F259" s="135" t="e">
        <f t="shared" si="14"/>
        <v>#N/A</v>
      </c>
      <c r="J259" t="e">
        <f t="shared" si="17"/>
        <v>#N/A</v>
      </c>
    </row>
  </sheetData>
  <pageMargins left="0.7" right="0.7" top="0.78740157499999996" bottom="0.78740157499999996" header="0.3" footer="0.3"/>
</worksheet>
</file>

<file path=xl/worksheets/sheet28.xml><?xml version="1.0" encoding="utf-8"?>
<worksheet xmlns="http://schemas.openxmlformats.org/spreadsheetml/2006/main" xmlns:r="http://schemas.openxmlformats.org/officeDocument/2006/relationships">
  <dimension ref="A1:C8"/>
  <sheetViews>
    <sheetView workbookViewId="0"/>
  </sheetViews>
  <sheetFormatPr defaultColWidth="9" defaultRowHeight="12.75"/>
  <sheetData>
    <row r="1" spans="1:3" ht="13.5" thickBot="1">
      <c r="A1" s="88" t="s">
        <v>119</v>
      </c>
      <c r="B1" s="89"/>
      <c r="C1" s="89"/>
    </row>
    <row r="2" spans="1:3" ht="13.5" thickBot="1"/>
    <row r="3" spans="1:3" ht="26.25" thickBot="1">
      <c r="A3" s="230" t="s">
        <v>117</v>
      </c>
      <c r="B3" s="231" t="s">
        <v>103</v>
      </c>
    </row>
    <row r="4" spans="1:3">
      <c r="A4" s="1" t="s">
        <v>398</v>
      </c>
      <c r="B4">
        <v>250</v>
      </c>
    </row>
    <row r="5" spans="1:3">
      <c r="A5" s="1" t="s">
        <v>400</v>
      </c>
      <c r="B5">
        <v>200</v>
      </c>
    </row>
    <row r="6" spans="1:3">
      <c r="A6" s="1" t="s">
        <v>402</v>
      </c>
      <c r="B6">
        <v>150</v>
      </c>
    </row>
    <row r="7" spans="1:3">
      <c r="A7" s="1" t="s">
        <v>401</v>
      </c>
      <c r="B7">
        <v>100</v>
      </c>
    </row>
    <row r="8" spans="1:3">
      <c r="A8" s="1" t="s">
        <v>405</v>
      </c>
      <c r="B8">
        <v>0</v>
      </c>
    </row>
  </sheetData>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dimension ref="A1:E7"/>
  <sheetViews>
    <sheetView workbookViewId="0"/>
  </sheetViews>
  <sheetFormatPr defaultColWidth="9" defaultRowHeight="12.75"/>
  <sheetData>
    <row r="1" spans="1:5" ht="13.5" thickBot="1">
      <c r="A1" s="88" t="s">
        <v>116</v>
      </c>
      <c r="B1" s="89"/>
      <c r="C1" s="89"/>
    </row>
    <row r="2" spans="1:5" ht="13.5" thickBot="1"/>
    <row r="3" spans="1:5" ht="26.25" thickBot="1">
      <c r="A3" s="230" t="s">
        <v>117</v>
      </c>
      <c r="B3" s="231" t="s">
        <v>118</v>
      </c>
    </row>
    <row r="4" spans="1:5">
      <c r="A4" s="1" t="s">
        <v>400</v>
      </c>
      <c r="B4">
        <v>20</v>
      </c>
      <c r="E4" t="s">
        <v>405</v>
      </c>
    </row>
    <row r="5" spans="1:5">
      <c r="A5" s="1" t="s">
        <v>402</v>
      </c>
      <c r="B5">
        <v>15</v>
      </c>
    </row>
    <row r="6" spans="1:5">
      <c r="A6" s="1" t="s">
        <v>401</v>
      </c>
      <c r="B6">
        <v>10</v>
      </c>
    </row>
    <row r="7" spans="1:5">
      <c r="A7" s="1" t="s">
        <v>273</v>
      </c>
      <c r="B7">
        <v>1</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dimension ref="A1:C53"/>
  <sheetViews>
    <sheetView workbookViewId="0"/>
  </sheetViews>
  <sheetFormatPr defaultColWidth="9" defaultRowHeight="12.75"/>
  <sheetData>
    <row r="1" spans="1:3" ht="29.25" customHeight="1" thickBot="1">
      <c r="A1" s="107" t="s">
        <v>7</v>
      </c>
      <c r="B1" s="71"/>
      <c r="C1" s="72"/>
    </row>
    <row r="2" spans="1:3">
      <c r="A2" t="s">
        <v>8</v>
      </c>
    </row>
    <row r="3" spans="1:3" ht="13.5" thickBot="1"/>
    <row r="4" spans="1:3">
      <c r="A4" s="111" t="s">
        <v>9</v>
      </c>
      <c r="B4" s="112" t="s">
        <v>10</v>
      </c>
      <c r="C4" s="113" t="s">
        <v>11</v>
      </c>
    </row>
    <row r="5" spans="1:3" ht="13.5" thickBot="1">
      <c r="A5" s="114" t="s">
        <v>428</v>
      </c>
      <c r="B5" s="115"/>
      <c r="C5" s="116"/>
    </row>
    <row r="6" spans="1:3" ht="15.75">
      <c r="A6" s="117" t="s">
        <v>12</v>
      </c>
      <c r="B6" s="118" t="s">
        <v>435</v>
      </c>
      <c r="C6" s="119" t="s">
        <v>402</v>
      </c>
    </row>
    <row r="7" spans="1:3" ht="15.75">
      <c r="A7" s="120" t="s">
        <v>13</v>
      </c>
      <c r="B7" s="121" t="s">
        <v>457</v>
      </c>
      <c r="C7" s="119" t="s">
        <v>403</v>
      </c>
    </row>
    <row r="8" spans="1:3" ht="15.75">
      <c r="A8" s="120" t="s">
        <v>14</v>
      </c>
      <c r="B8" s="122" t="s">
        <v>455</v>
      </c>
      <c r="C8" s="119" t="s">
        <v>404</v>
      </c>
    </row>
    <row r="9" spans="1:3" ht="15.75">
      <c r="A9" s="120" t="s">
        <v>15</v>
      </c>
      <c r="B9" s="121" t="s">
        <v>438</v>
      </c>
      <c r="C9" s="119" t="s">
        <v>404</v>
      </c>
    </row>
    <row r="10" spans="1:3" ht="15.75">
      <c r="A10" s="120" t="s">
        <v>16</v>
      </c>
      <c r="B10" s="121" t="s">
        <v>17</v>
      </c>
      <c r="C10" s="119" t="s">
        <v>402</v>
      </c>
    </row>
    <row r="11" spans="1:3" ht="15.75">
      <c r="A11" s="120" t="s">
        <v>18</v>
      </c>
      <c r="B11" s="121" t="s">
        <v>456</v>
      </c>
      <c r="C11" s="119" t="s">
        <v>404</v>
      </c>
    </row>
    <row r="12" spans="1:3" ht="15.75">
      <c r="A12" s="120" t="s">
        <v>19</v>
      </c>
      <c r="B12" s="121" t="s">
        <v>20</v>
      </c>
      <c r="C12" s="119" t="s">
        <v>403</v>
      </c>
    </row>
    <row r="13" spans="1:3" ht="15.75">
      <c r="A13" s="120" t="s">
        <v>21</v>
      </c>
      <c r="B13" s="122" t="s">
        <v>447</v>
      </c>
      <c r="C13" s="119" t="s">
        <v>402</v>
      </c>
    </row>
    <row r="14" spans="1:3" ht="15.75">
      <c r="A14" s="120" t="s">
        <v>22</v>
      </c>
      <c r="B14" s="121" t="s">
        <v>442</v>
      </c>
      <c r="C14" s="119" t="s">
        <v>403</v>
      </c>
    </row>
    <row r="15" spans="1:3" ht="15.75">
      <c r="A15" s="120" t="s">
        <v>23</v>
      </c>
      <c r="B15" s="121" t="s">
        <v>452</v>
      </c>
      <c r="C15" s="119" t="s">
        <v>403</v>
      </c>
    </row>
    <row r="16" spans="1:3" ht="15.75">
      <c r="A16" s="120" t="s">
        <v>24</v>
      </c>
      <c r="B16" s="121" t="s">
        <v>25</v>
      </c>
      <c r="C16" s="119" t="s">
        <v>403</v>
      </c>
    </row>
    <row r="17" spans="1:3" ht="15.75">
      <c r="A17" s="120" t="s">
        <v>26</v>
      </c>
      <c r="B17" s="121" t="s">
        <v>27</v>
      </c>
      <c r="C17" s="119" t="s">
        <v>403</v>
      </c>
    </row>
    <row r="18" spans="1:3" ht="15.75">
      <c r="A18" s="120" t="s">
        <v>28</v>
      </c>
      <c r="B18" s="122" t="s">
        <v>29</v>
      </c>
      <c r="C18" s="119" t="s">
        <v>403</v>
      </c>
    </row>
    <row r="19" spans="1:3" ht="15.75">
      <c r="A19" s="120" t="s">
        <v>30</v>
      </c>
      <c r="B19" s="122" t="s">
        <v>31</v>
      </c>
      <c r="C19" s="119" t="s">
        <v>404</v>
      </c>
    </row>
    <row r="20" spans="1:3" ht="15.75">
      <c r="A20" s="120" t="s">
        <v>32</v>
      </c>
      <c r="B20" s="121" t="s">
        <v>33</v>
      </c>
      <c r="C20" s="119" t="s">
        <v>402</v>
      </c>
    </row>
    <row r="21" spans="1:3" ht="15.75">
      <c r="A21" s="120" t="s">
        <v>34</v>
      </c>
      <c r="B21" s="121" t="s">
        <v>434</v>
      </c>
      <c r="C21" s="119" t="s">
        <v>402</v>
      </c>
    </row>
    <row r="22" spans="1:3" ht="15.75">
      <c r="A22" s="120" t="s">
        <v>35</v>
      </c>
      <c r="B22" s="122" t="s">
        <v>437</v>
      </c>
      <c r="C22" s="119" t="s">
        <v>403</v>
      </c>
    </row>
    <row r="23" spans="1:3" ht="15.75">
      <c r="A23" s="120" t="s">
        <v>36</v>
      </c>
      <c r="B23" s="122" t="s">
        <v>453</v>
      </c>
      <c r="C23" s="119" t="s">
        <v>404</v>
      </c>
    </row>
    <row r="24" spans="1:3" ht="15.75">
      <c r="A24" s="120" t="s">
        <v>37</v>
      </c>
      <c r="B24" s="121" t="s">
        <v>449</v>
      </c>
      <c r="C24" s="119" t="s">
        <v>404</v>
      </c>
    </row>
    <row r="25" spans="1:3" ht="15.75">
      <c r="A25" s="120" t="s">
        <v>38</v>
      </c>
      <c r="B25" s="121" t="s">
        <v>451</v>
      </c>
      <c r="C25" s="119" t="s">
        <v>403</v>
      </c>
    </row>
    <row r="26" spans="1:3" ht="15.75">
      <c r="A26" s="120" t="s">
        <v>39</v>
      </c>
      <c r="B26" s="121" t="s">
        <v>441</v>
      </c>
      <c r="C26" s="119" t="s">
        <v>403</v>
      </c>
    </row>
    <row r="27" spans="1:3" ht="15.75">
      <c r="A27" s="120" t="s">
        <v>40</v>
      </c>
      <c r="B27" s="122" t="s">
        <v>436</v>
      </c>
      <c r="C27" s="119" t="s">
        <v>403</v>
      </c>
    </row>
    <row r="28" spans="1:3" ht="15.75">
      <c r="A28" s="120" t="s">
        <v>41</v>
      </c>
      <c r="B28" s="121" t="s">
        <v>443</v>
      </c>
      <c r="C28" s="119" t="s">
        <v>403</v>
      </c>
    </row>
    <row r="29" spans="1:3" ht="15.75">
      <c r="A29" s="120" t="s">
        <v>42</v>
      </c>
      <c r="B29" s="121" t="s">
        <v>43</v>
      </c>
      <c r="C29" s="119" t="s">
        <v>404</v>
      </c>
    </row>
    <row r="30" spans="1:3" ht="15.75">
      <c r="A30" s="120" t="s">
        <v>44</v>
      </c>
      <c r="B30" s="121" t="s">
        <v>45</v>
      </c>
      <c r="C30" s="119" t="s">
        <v>402</v>
      </c>
    </row>
    <row r="31" spans="1:3" ht="15.75">
      <c r="A31" s="120" t="s">
        <v>46</v>
      </c>
      <c r="B31" s="121" t="s">
        <v>47</v>
      </c>
      <c r="C31" s="119" t="s">
        <v>403</v>
      </c>
    </row>
    <row r="32" spans="1:3" ht="15.75">
      <c r="A32" s="123" t="s">
        <v>48</v>
      </c>
      <c r="B32" s="124" t="s">
        <v>49</v>
      </c>
      <c r="C32" s="119" t="s">
        <v>404</v>
      </c>
    </row>
    <row r="33" spans="1:3" ht="15.75">
      <c r="A33" s="123" t="s">
        <v>50</v>
      </c>
      <c r="B33" s="124" t="s">
        <v>51</v>
      </c>
      <c r="C33" s="119" t="s">
        <v>404</v>
      </c>
    </row>
    <row r="34" spans="1:3" ht="15.75">
      <c r="A34" s="123" t="s">
        <v>52</v>
      </c>
      <c r="B34" s="124" t="s">
        <v>53</v>
      </c>
      <c r="C34" s="119" t="s">
        <v>402</v>
      </c>
    </row>
    <row r="35" spans="1:3" ht="15.75">
      <c r="A35" s="123" t="s">
        <v>54</v>
      </c>
      <c r="B35" s="124" t="s">
        <v>55</v>
      </c>
      <c r="C35" s="119" t="s">
        <v>404</v>
      </c>
    </row>
    <row r="36" spans="1:3" ht="15.75">
      <c r="A36" s="123" t="s">
        <v>56</v>
      </c>
      <c r="B36" s="124" t="s">
        <v>57</v>
      </c>
      <c r="C36" s="119" t="s">
        <v>404</v>
      </c>
    </row>
    <row r="37" spans="1:3" ht="15.75">
      <c r="A37" s="123" t="s">
        <v>58</v>
      </c>
      <c r="B37" s="124" t="s">
        <v>59</v>
      </c>
      <c r="C37" s="119" t="s">
        <v>404</v>
      </c>
    </row>
    <row r="38" spans="1:3" ht="15.75">
      <c r="A38" s="123" t="s">
        <v>60</v>
      </c>
      <c r="B38" s="124" t="s">
        <v>448</v>
      </c>
      <c r="C38" s="119" t="s">
        <v>404</v>
      </c>
    </row>
    <row r="39" spans="1:3" ht="15.75">
      <c r="A39" s="123" t="s">
        <v>61</v>
      </c>
      <c r="B39" s="124" t="s">
        <v>450</v>
      </c>
      <c r="C39" s="119" t="s">
        <v>402</v>
      </c>
    </row>
    <row r="40" spans="1:3" ht="15.75">
      <c r="A40" s="123" t="s">
        <v>62</v>
      </c>
      <c r="B40" s="124" t="s">
        <v>445</v>
      </c>
      <c r="C40" s="119" t="s">
        <v>404</v>
      </c>
    </row>
    <row r="41" spans="1:3" ht="15.75">
      <c r="A41" s="123" t="s">
        <v>63</v>
      </c>
      <c r="B41" s="124" t="s">
        <v>64</v>
      </c>
      <c r="C41" s="119" t="s">
        <v>402</v>
      </c>
    </row>
    <row r="42" spans="1:3" ht="15.75">
      <c r="A42" s="123" t="s">
        <v>65</v>
      </c>
      <c r="B42" s="124" t="s">
        <v>433</v>
      </c>
      <c r="C42" s="119" t="s">
        <v>404</v>
      </c>
    </row>
    <row r="43" spans="1:3" ht="15.75">
      <c r="A43" s="123" t="s">
        <v>66</v>
      </c>
      <c r="B43" s="124" t="s">
        <v>67</v>
      </c>
      <c r="C43" s="119" t="s">
        <v>404</v>
      </c>
    </row>
    <row r="44" spans="1:3" ht="15.75">
      <c r="A44" s="123" t="s">
        <v>68</v>
      </c>
      <c r="B44" s="124" t="s">
        <v>440</v>
      </c>
      <c r="C44" s="119" t="s">
        <v>404</v>
      </c>
    </row>
    <row r="45" spans="1:3" ht="15.75">
      <c r="A45" s="123" t="s">
        <v>69</v>
      </c>
      <c r="B45" s="124" t="s">
        <v>454</v>
      </c>
      <c r="C45" s="119" t="s">
        <v>402</v>
      </c>
    </row>
    <row r="46" spans="1:3" ht="15.75">
      <c r="A46" s="123" t="s">
        <v>70</v>
      </c>
      <c r="B46" s="124" t="s">
        <v>444</v>
      </c>
      <c r="C46" s="119" t="s">
        <v>404</v>
      </c>
    </row>
    <row r="47" spans="1:3" ht="15.75">
      <c r="A47" s="123" t="s">
        <v>71</v>
      </c>
      <c r="B47" s="124" t="s">
        <v>432</v>
      </c>
      <c r="C47" s="119" t="s">
        <v>404</v>
      </c>
    </row>
    <row r="48" spans="1:3" ht="15.75">
      <c r="A48" s="123" t="s">
        <v>72</v>
      </c>
      <c r="B48" s="124" t="s">
        <v>73</v>
      </c>
      <c r="C48" s="119" t="s">
        <v>404</v>
      </c>
    </row>
    <row r="49" spans="1:3" ht="15.75">
      <c r="A49" s="123" t="s">
        <v>74</v>
      </c>
      <c r="B49" s="124" t="s">
        <v>446</v>
      </c>
      <c r="C49" s="119" t="s">
        <v>402</v>
      </c>
    </row>
    <row r="50" spans="1:3" ht="15.75">
      <c r="A50" s="123" t="s">
        <v>75</v>
      </c>
      <c r="B50" s="124" t="s">
        <v>439</v>
      </c>
      <c r="C50" s="119" t="s">
        <v>402</v>
      </c>
    </row>
    <row r="51" spans="1:3" ht="15.75">
      <c r="A51" s="123" t="s">
        <v>127</v>
      </c>
      <c r="B51" s="124" t="s">
        <v>128</v>
      </c>
      <c r="C51" s="119" t="s">
        <v>404</v>
      </c>
    </row>
    <row r="52" spans="1:3" ht="15.75">
      <c r="A52" s="123" t="s">
        <v>129</v>
      </c>
      <c r="B52" s="124" t="s">
        <v>130</v>
      </c>
      <c r="C52" s="119" t="s">
        <v>404</v>
      </c>
    </row>
    <row r="53" spans="1:3" ht="15.75">
      <c r="A53" s="123" t="s">
        <v>131</v>
      </c>
      <c r="B53" s="124" t="s">
        <v>132</v>
      </c>
      <c r="C53" s="119" t="s">
        <v>403</v>
      </c>
    </row>
  </sheetData>
  <pageMargins left="0.7" right="0.7" top="0.78740157499999996" bottom="0.78740157499999996" header="0.3" footer="0.3"/>
</worksheet>
</file>

<file path=xl/worksheets/sheet30.xml><?xml version="1.0" encoding="utf-8"?>
<worksheet xmlns="http://schemas.openxmlformats.org/spreadsheetml/2006/main" xmlns:r="http://schemas.openxmlformats.org/officeDocument/2006/relationships">
  <dimension ref="A1:I8"/>
  <sheetViews>
    <sheetView workbookViewId="0"/>
  </sheetViews>
  <sheetFormatPr defaultColWidth="9" defaultRowHeight="12.75"/>
  <sheetData>
    <row r="1" spans="1:9" ht="13.5" thickBot="1">
      <c r="A1" s="88" t="s">
        <v>110</v>
      </c>
      <c r="B1" s="89"/>
      <c r="C1" s="89"/>
      <c r="D1" s="89"/>
      <c r="E1" s="89"/>
    </row>
    <row r="2" spans="1:9" ht="13.5" thickBot="1"/>
    <row r="3" spans="1:9" ht="31.35" customHeight="1" thickTop="1" thickBot="1">
      <c r="A3" s="230" t="s">
        <v>107</v>
      </c>
      <c r="B3" s="231" t="s">
        <v>108</v>
      </c>
      <c r="C3" s="232" t="s">
        <v>109</v>
      </c>
      <c r="D3" s="234" t="e">
        <f>MAX(D4:D8)</f>
        <v>#N/A</v>
      </c>
      <c r="E3" s="233" t="s">
        <v>113</v>
      </c>
      <c r="F3" s="235" t="e">
        <f>#N/A</f>
        <v>#N/A</v>
      </c>
      <c r="G3" s="235"/>
      <c r="I3" s="235"/>
    </row>
    <row r="4" spans="1:9">
      <c r="A4">
        <v>9</v>
      </c>
      <c r="B4">
        <v>16</v>
      </c>
      <c r="C4">
        <v>4</v>
      </c>
      <c r="D4" t="e">
        <f>IF(AND($F$3&gt;=A4,$F$3&lt;=B4),C4,0)</f>
        <v>#N/A</v>
      </c>
    </row>
    <row r="5" spans="1:9">
      <c r="A5">
        <v>17</v>
      </c>
      <c r="B5">
        <v>32</v>
      </c>
      <c r="C5">
        <v>5</v>
      </c>
      <c r="D5" t="e">
        <f>IF(AND($F$3&gt;=A5,$F$3&lt;=B5),C5,0)</f>
        <v>#N/A</v>
      </c>
    </row>
    <row r="6" spans="1:9">
      <c r="A6">
        <v>33</v>
      </c>
      <c r="B6">
        <v>64</v>
      </c>
      <c r="C6">
        <v>6</v>
      </c>
      <c r="D6" t="e">
        <f>IF(AND($F$3&gt;=A6,$F$3&lt;=B6),C6,0)</f>
        <v>#N/A</v>
      </c>
    </row>
    <row r="7" spans="1:9">
      <c r="A7">
        <v>65</v>
      </c>
      <c r="B7">
        <v>128</v>
      </c>
      <c r="C7">
        <v>7</v>
      </c>
      <c r="D7" t="e">
        <f>IF(AND($F$3&gt;=A7,$F$3&lt;=B7),C7,0)</f>
        <v>#N/A</v>
      </c>
    </row>
    <row r="8" spans="1:9">
      <c r="A8">
        <v>129</v>
      </c>
      <c r="B8">
        <v>256</v>
      </c>
      <c r="C8">
        <v>8</v>
      </c>
      <c r="D8" t="e">
        <f>IF(AND($F$3&gt;=A8,$F$3&lt;=B8),C8,0)</f>
        <v>#N/A</v>
      </c>
    </row>
  </sheetData>
  <pageMargins left="0.7" right="0.7" top="0.78740157499999996" bottom="0.78740157499999996" header="0.3" footer="0.3"/>
</worksheet>
</file>

<file path=xl/worksheets/sheet31.xml><?xml version="1.0" encoding="utf-8"?>
<worksheet xmlns="http://schemas.openxmlformats.org/spreadsheetml/2006/main" xmlns:r="http://schemas.openxmlformats.org/officeDocument/2006/relationships">
  <dimension ref="A1:I516"/>
  <sheetViews>
    <sheetView workbookViewId="0"/>
  </sheetViews>
  <sheetFormatPr defaultColWidth="9" defaultRowHeight="12.75"/>
  <sheetData>
    <row r="1" spans="1:9" ht="29.25" customHeight="1" thickBot="1">
      <c r="A1" s="5" t="s">
        <v>410</v>
      </c>
      <c r="B1" s="6"/>
      <c r="C1" s="6"/>
      <c r="D1" s="67"/>
      <c r="E1" s="68"/>
      <c r="F1" s="4"/>
      <c r="G1" s="83" t="e">
        <f>#N/A</f>
        <v>#N/A</v>
      </c>
      <c r="H1" s="93" t="s">
        <v>106</v>
      </c>
      <c r="I1" s="4"/>
    </row>
    <row r="2" spans="1:9" ht="27.75" customHeight="1" thickBot="1">
      <c r="A2" s="69" t="e">
        <f>#N/A</f>
        <v>#N/A</v>
      </c>
      <c r="B2" s="70" t="e">
        <f>#N/A</f>
        <v>#N/A</v>
      </c>
      <c r="C2" s="71"/>
      <c r="D2" s="72"/>
      <c r="E2" s="9" t="e">
        <f>#N/A</f>
        <v>#N/A</v>
      </c>
      <c r="G2" s="136" t="e">
        <f>#N/A</f>
        <v>#N/A</v>
      </c>
      <c r="H2" s="93" t="s">
        <v>105</v>
      </c>
      <c r="I2" s="4"/>
    </row>
    <row r="3" spans="1:9" ht="21.75" customHeight="1" thickBot="1">
      <c r="A3" s="4"/>
      <c r="B3" s="4"/>
      <c r="C3" s="4"/>
      <c r="D3" s="4"/>
      <c r="E3" s="4"/>
      <c r="F3" s="4"/>
      <c r="G3" s="4"/>
      <c r="H3" s="4"/>
      <c r="I3" s="4"/>
    </row>
    <row r="4" spans="1:9" ht="24.75" customHeight="1" thickBot="1">
      <c r="A4" s="248" t="s">
        <v>411</v>
      </c>
      <c r="B4" s="247" t="s">
        <v>376</v>
      </c>
      <c r="C4" s="247" t="s">
        <v>412</v>
      </c>
      <c r="D4" s="247" t="s">
        <v>377</v>
      </c>
      <c r="E4" s="247" t="s">
        <v>378</v>
      </c>
      <c r="F4" s="247"/>
      <c r="G4" s="247" t="s">
        <v>413</v>
      </c>
      <c r="H4" s="247" t="s">
        <v>103</v>
      </c>
      <c r="I4" s="249" t="s">
        <v>133</v>
      </c>
    </row>
    <row r="5" spans="1:9">
      <c r="A5" s="13" t="e">
        <f>#N/A</f>
        <v>#N/A</v>
      </c>
      <c r="B5" s="13" t="e">
        <f>#N/A</f>
        <v>#N/A</v>
      </c>
      <c r="C5" s="13" t="e">
        <f>#N/A</f>
        <v>#N/A</v>
      </c>
      <c r="D5" s="13" t="e">
        <f>#N/A</f>
        <v>#N/A</v>
      </c>
      <c r="E5" s="13" t="e">
        <f>#N/A</f>
        <v>#N/A</v>
      </c>
      <c r="F5" s="13"/>
      <c r="G5" s="90" t="e">
        <f>#N/A</f>
        <v>#N/A</v>
      </c>
      <c r="H5" s="4" t="e">
        <f>#N/A</f>
        <v>#N/A</v>
      </c>
      <c r="I5" s="4" t="e">
        <f>#N/A</f>
        <v>#N/A</v>
      </c>
    </row>
    <row r="6" spans="1:9">
      <c r="A6" s="13"/>
      <c r="B6" s="13" t="e">
        <f>#N/A</f>
        <v>#N/A</v>
      </c>
      <c r="C6" s="13" t="e">
        <f>#N/A</f>
        <v>#N/A</v>
      </c>
      <c r="D6" s="13" t="e">
        <f>#N/A</f>
        <v>#N/A</v>
      </c>
      <c r="E6" s="13" t="e">
        <f>#N/A</f>
        <v>#N/A</v>
      </c>
      <c r="F6" s="13"/>
      <c r="G6" s="90"/>
      <c r="H6" s="4"/>
      <c r="I6" s="4"/>
    </row>
    <row r="7" spans="1:9">
      <c r="A7" s="13"/>
      <c r="B7" s="13" t="e">
        <f>#N/A</f>
        <v>#N/A</v>
      </c>
      <c r="C7" s="13" t="e">
        <f>#N/A</f>
        <v>#N/A</v>
      </c>
      <c r="D7" s="13" t="e">
        <f>#N/A</f>
        <v>#N/A</v>
      </c>
      <c r="E7" s="13" t="e">
        <f>#N/A</f>
        <v>#N/A</v>
      </c>
      <c r="F7" s="13"/>
      <c r="G7" s="90"/>
      <c r="H7" s="4"/>
      <c r="I7" s="4"/>
    </row>
    <row r="8" spans="1:9">
      <c r="A8" s="13"/>
      <c r="B8" s="13" t="e">
        <f>#N/A</f>
        <v>#N/A</v>
      </c>
      <c r="C8" s="13" t="e">
        <f>#N/A</f>
        <v>#N/A</v>
      </c>
      <c r="D8" s="13" t="e">
        <f>#N/A</f>
        <v>#N/A</v>
      </c>
      <c r="E8" s="13" t="e">
        <f>#N/A</f>
        <v>#N/A</v>
      </c>
      <c r="F8" s="13"/>
      <c r="G8" s="90"/>
      <c r="H8" s="4"/>
      <c r="I8" s="4"/>
    </row>
    <row r="9" spans="1:9">
      <c r="A9" s="13" t="e">
        <f>#N/A</f>
        <v>#N/A</v>
      </c>
      <c r="B9" s="13" t="e">
        <f>#N/A</f>
        <v>#N/A</v>
      </c>
      <c r="C9" s="13" t="e">
        <f>#N/A</f>
        <v>#N/A</v>
      </c>
      <c r="D9" s="13" t="e">
        <f>#N/A</f>
        <v>#N/A</v>
      </c>
      <c r="E9" s="13" t="e">
        <f>#N/A</f>
        <v>#N/A</v>
      </c>
      <c r="F9" s="13"/>
      <c r="G9" s="90" t="e">
        <f>#N/A</f>
        <v>#N/A</v>
      </c>
      <c r="H9" s="4" t="e">
        <f>#N/A</f>
        <v>#N/A</v>
      </c>
      <c r="I9" s="4" t="e">
        <f>#N/A</f>
        <v>#N/A</v>
      </c>
    </row>
    <row r="10" spans="1:9">
      <c r="A10" s="13"/>
      <c r="B10" s="13" t="e">
        <f>#N/A</f>
        <v>#N/A</v>
      </c>
      <c r="C10" s="13" t="e">
        <f>#N/A</f>
        <v>#N/A</v>
      </c>
      <c r="D10" s="13" t="e">
        <f>#N/A</f>
        <v>#N/A</v>
      </c>
      <c r="E10" s="13" t="e">
        <f>#N/A</f>
        <v>#N/A</v>
      </c>
      <c r="F10" s="13"/>
      <c r="G10" s="90"/>
      <c r="H10" s="4"/>
      <c r="I10" s="4"/>
    </row>
    <row r="11" spans="1:9">
      <c r="A11" s="13"/>
      <c r="B11" s="13" t="e">
        <f>#N/A</f>
        <v>#N/A</v>
      </c>
      <c r="C11" s="13" t="e">
        <f>#N/A</f>
        <v>#N/A</v>
      </c>
      <c r="D11" s="13" t="e">
        <f>#N/A</f>
        <v>#N/A</v>
      </c>
      <c r="E11" s="13" t="e">
        <f>#N/A</f>
        <v>#N/A</v>
      </c>
      <c r="F11" s="13"/>
      <c r="G11" s="90"/>
      <c r="H11" s="4"/>
      <c r="I11" s="4"/>
    </row>
    <row r="12" spans="1:9">
      <c r="A12" s="13"/>
      <c r="B12" s="13" t="e">
        <f>#N/A</f>
        <v>#N/A</v>
      </c>
      <c r="C12" s="13" t="e">
        <f>#N/A</f>
        <v>#N/A</v>
      </c>
      <c r="D12" s="13" t="e">
        <f>#N/A</f>
        <v>#N/A</v>
      </c>
      <c r="E12" s="13" t="e">
        <f>#N/A</f>
        <v>#N/A</v>
      </c>
      <c r="F12" s="13"/>
      <c r="G12" s="90"/>
      <c r="H12" s="4"/>
      <c r="I12" s="4"/>
    </row>
    <row r="13" spans="1:9">
      <c r="A13" s="13" t="e">
        <f>#N/A</f>
        <v>#N/A</v>
      </c>
      <c r="B13" s="13" t="e">
        <f>#N/A</f>
        <v>#N/A</v>
      </c>
      <c r="C13" s="13" t="e">
        <f>#N/A</f>
        <v>#N/A</v>
      </c>
      <c r="D13" s="13" t="e">
        <f>#N/A</f>
        <v>#N/A</v>
      </c>
      <c r="E13" s="13" t="e">
        <f>#N/A</f>
        <v>#N/A</v>
      </c>
      <c r="F13" s="13"/>
      <c r="G13" s="90" t="e">
        <f>#N/A</f>
        <v>#N/A</v>
      </c>
      <c r="H13" s="4" t="e">
        <f>#N/A</f>
        <v>#N/A</v>
      </c>
      <c r="I13" s="4" t="e">
        <f>#N/A</f>
        <v>#N/A</v>
      </c>
    </row>
    <row r="14" spans="1:9">
      <c r="A14" s="13"/>
      <c r="B14" s="13" t="e">
        <f>#N/A</f>
        <v>#N/A</v>
      </c>
      <c r="C14" s="13" t="e">
        <f>#N/A</f>
        <v>#N/A</v>
      </c>
      <c r="D14" s="13" t="e">
        <f>#N/A</f>
        <v>#N/A</v>
      </c>
      <c r="E14" s="13" t="e">
        <f>#N/A</f>
        <v>#N/A</v>
      </c>
      <c r="F14" s="13"/>
      <c r="G14" s="90"/>
      <c r="H14" s="4"/>
      <c r="I14" s="4"/>
    </row>
    <row r="15" spans="1:9">
      <c r="A15" s="13"/>
      <c r="B15" s="13" t="e">
        <f>#N/A</f>
        <v>#N/A</v>
      </c>
      <c r="C15" s="13" t="e">
        <f>#N/A</f>
        <v>#N/A</v>
      </c>
      <c r="D15" s="13" t="e">
        <f>#N/A</f>
        <v>#N/A</v>
      </c>
      <c r="E15" s="13" t="e">
        <f>#N/A</f>
        <v>#N/A</v>
      </c>
      <c r="F15" s="13"/>
      <c r="G15" s="90"/>
      <c r="H15" s="4"/>
      <c r="I15" s="4"/>
    </row>
    <row r="16" spans="1:9">
      <c r="A16" s="13"/>
      <c r="B16" s="13" t="e">
        <f>#N/A</f>
        <v>#N/A</v>
      </c>
      <c r="C16" s="13" t="e">
        <f>#N/A</f>
        <v>#N/A</v>
      </c>
      <c r="D16" s="13" t="e">
        <f>#N/A</f>
        <v>#N/A</v>
      </c>
      <c r="E16" s="13" t="e">
        <f>#N/A</f>
        <v>#N/A</v>
      </c>
      <c r="F16" s="13"/>
      <c r="G16" s="90"/>
      <c r="H16" s="4"/>
      <c r="I16" s="4"/>
    </row>
    <row r="17" spans="1:9">
      <c r="A17" s="13" t="e">
        <f>#N/A</f>
        <v>#N/A</v>
      </c>
      <c r="B17" s="13" t="e">
        <f>#N/A</f>
        <v>#N/A</v>
      </c>
      <c r="C17" s="13" t="e">
        <f>#N/A</f>
        <v>#N/A</v>
      </c>
      <c r="D17" s="13" t="e">
        <f>#N/A</f>
        <v>#N/A</v>
      </c>
      <c r="E17" s="13" t="e">
        <f>#N/A</f>
        <v>#N/A</v>
      </c>
      <c r="F17" s="13"/>
      <c r="G17" s="90" t="e">
        <f>#N/A</f>
        <v>#N/A</v>
      </c>
      <c r="H17" s="4" t="e">
        <f>#N/A</f>
        <v>#N/A</v>
      </c>
      <c r="I17" s="4" t="e">
        <f>#N/A</f>
        <v>#N/A</v>
      </c>
    </row>
    <row r="18" spans="1:9">
      <c r="A18" s="13"/>
      <c r="B18" s="13" t="e">
        <f>#N/A</f>
        <v>#N/A</v>
      </c>
      <c r="C18" s="13" t="e">
        <f>#N/A</f>
        <v>#N/A</v>
      </c>
      <c r="D18" s="13" t="e">
        <f>#N/A</f>
        <v>#N/A</v>
      </c>
      <c r="E18" s="13" t="e">
        <f>#N/A</f>
        <v>#N/A</v>
      </c>
      <c r="F18" s="13"/>
      <c r="G18" s="90"/>
      <c r="H18" s="4"/>
      <c r="I18" s="4"/>
    </row>
    <row r="19" spans="1:9">
      <c r="A19" s="13"/>
      <c r="B19" s="13" t="e">
        <f>#N/A</f>
        <v>#N/A</v>
      </c>
      <c r="C19" s="13" t="e">
        <f>#N/A</f>
        <v>#N/A</v>
      </c>
      <c r="D19" s="13" t="e">
        <f>#N/A</f>
        <v>#N/A</v>
      </c>
      <c r="E19" s="13" t="e">
        <f>#N/A</f>
        <v>#N/A</v>
      </c>
      <c r="F19" s="13"/>
      <c r="G19" s="90"/>
      <c r="H19" s="4"/>
      <c r="I19" s="4"/>
    </row>
    <row r="20" spans="1:9">
      <c r="A20" s="13"/>
      <c r="B20" s="13" t="e">
        <f>#N/A</f>
        <v>#N/A</v>
      </c>
      <c r="C20" s="13" t="e">
        <f>#N/A</f>
        <v>#N/A</v>
      </c>
      <c r="D20" s="13" t="e">
        <f>#N/A</f>
        <v>#N/A</v>
      </c>
      <c r="E20" s="13" t="e">
        <f>#N/A</f>
        <v>#N/A</v>
      </c>
      <c r="F20" s="13"/>
      <c r="G20" s="90"/>
      <c r="H20" s="4"/>
      <c r="I20" s="4"/>
    </row>
    <row r="21" spans="1:9">
      <c r="A21" s="13" t="e">
        <f>#N/A</f>
        <v>#N/A</v>
      </c>
      <c r="B21" s="13" t="e">
        <f>#N/A</f>
        <v>#N/A</v>
      </c>
      <c r="C21" s="13" t="e">
        <f>#N/A</f>
        <v>#N/A</v>
      </c>
      <c r="D21" s="13" t="e">
        <f>#N/A</f>
        <v>#N/A</v>
      </c>
      <c r="E21" s="13" t="e">
        <f>#N/A</f>
        <v>#N/A</v>
      </c>
      <c r="F21" s="13"/>
      <c r="G21" s="90" t="e">
        <f>#N/A</f>
        <v>#N/A</v>
      </c>
      <c r="H21" s="4" t="e">
        <f>#N/A</f>
        <v>#N/A</v>
      </c>
      <c r="I21" s="4" t="e">
        <f>#N/A</f>
        <v>#N/A</v>
      </c>
    </row>
    <row r="22" spans="1:9">
      <c r="A22" s="13"/>
      <c r="B22" s="13" t="e">
        <f>#N/A</f>
        <v>#N/A</v>
      </c>
      <c r="C22" s="13" t="e">
        <f>#N/A</f>
        <v>#N/A</v>
      </c>
      <c r="D22" s="13" t="e">
        <f>#N/A</f>
        <v>#N/A</v>
      </c>
      <c r="E22" s="13" t="e">
        <f>#N/A</f>
        <v>#N/A</v>
      </c>
      <c r="F22" s="13"/>
      <c r="G22" s="90"/>
      <c r="H22" s="4"/>
      <c r="I22" s="4"/>
    </row>
    <row r="23" spans="1:9">
      <c r="A23" s="13"/>
      <c r="B23" s="13" t="e">
        <f>#N/A</f>
        <v>#N/A</v>
      </c>
      <c r="C23" s="13" t="e">
        <f>#N/A</f>
        <v>#N/A</v>
      </c>
      <c r="D23" s="13" t="e">
        <f>#N/A</f>
        <v>#N/A</v>
      </c>
      <c r="E23" s="13" t="e">
        <f>#N/A</f>
        <v>#N/A</v>
      </c>
      <c r="F23" s="13"/>
      <c r="G23" s="90"/>
      <c r="H23" s="4"/>
      <c r="I23" s="4"/>
    </row>
    <row r="24" spans="1:9">
      <c r="A24" s="13"/>
      <c r="B24" s="13" t="e">
        <f>#N/A</f>
        <v>#N/A</v>
      </c>
      <c r="C24" s="13" t="e">
        <f>#N/A</f>
        <v>#N/A</v>
      </c>
      <c r="D24" s="13" t="e">
        <f>#N/A</f>
        <v>#N/A</v>
      </c>
      <c r="E24" s="13" t="e">
        <f>#N/A</f>
        <v>#N/A</v>
      </c>
      <c r="F24" s="13"/>
      <c r="G24" s="90"/>
      <c r="H24" s="4"/>
      <c r="I24" s="4"/>
    </row>
    <row r="25" spans="1:9">
      <c r="A25" s="13" t="e">
        <f>#N/A</f>
        <v>#N/A</v>
      </c>
      <c r="B25" s="13" t="e">
        <f>#N/A</f>
        <v>#N/A</v>
      </c>
      <c r="C25" s="13" t="e">
        <f>#N/A</f>
        <v>#N/A</v>
      </c>
      <c r="D25" s="13" t="e">
        <f>#N/A</f>
        <v>#N/A</v>
      </c>
      <c r="E25" s="13" t="e">
        <f>#N/A</f>
        <v>#N/A</v>
      </c>
      <c r="F25" s="13"/>
      <c r="G25" s="90" t="e">
        <f>#N/A</f>
        <v>#N/A</v>
      </c>
      <c r="H25" s="4" t="e">
        <f>#N/A</f>
        <v>#N/A</v>
      </c>
      <c r="I25" s="4" t="e">
        <f>#N/A</f>
        <v>#N/A</v>
      </c>
    </row>
    <row r="26" spans="1:9">
      <c r="A26" s="13"/>
      <c r="B26" s="13" t="e">
        <f>#N/A</f>
        <v>#N/A</v>
      </c>
      <c r="C26" s="13" t="e">
        <f>#N/A</f>
        <v>#N/A</v>
      </c>
      <c r="D26" s="13" t="e">
        <f>#N/A</f>
        <v>#N/A</v>
      </c>
      <c r="E26" s="13" t="e">
        <f>#N/A</f>
        <v>#N/A</v>
      </c>
      <c r="F26" s="13"/>
      <c r="G26" s="90"/>
      <c r="H26" s="4"/>
      <c r="I26" s="4"/>
    </row>
    <row r="27" spans="1:9">
      <c r="A27" s="13"/>
      <c r="B27" s="13" t="e">
        <f>#N/A</f>
        <v>#N/A</v>
      </c>
      <c r="C27" s="13" t="e">
        <f>#N/A</f>
        <v>#N/A</v>
      </c>
      <c r="D27" s="13" t="e">
        <f>#N/A</f>
        <v>#N/A</v>
      </c>
      <c r="E27" s="13" t="e">
        <f>#N/A</f>
        <v>#N/A</v>
      </c>
      <c r="F27" s="13"/>
      <c r="G27" s="90"/>
      <c r="H27" s="4"/>
      <c r="I27" s="4"/>
    </row>
    <row r="28" spans="1:9">
      <c r="A28" s="13"/>
      <c r="B28" s="13" t="e">
        <f>#N/A</f>
        <v>#N/A</v>
      </c>
      <c r="C28" s="13" t="e">
        <f>#N/A</f>
        <v>#N/A</v>
      </c>
      <c r="D28" s="13" t="e">
        <f>#N/A</f>
        <v>#N/A</v>
      </c>
      <c r="E28" s="13" t="e">
        <f>#N/A</f>
        <v>#N/A</v>
      </c>
      <c r="F28" s="13"/>
      <c r="G28" s="90"/>
      <c r="H28" s="4"/>
      <c r="I28" s="4"/>
    </row>
    <row r="29" spans="1:9">
      <c r="A29" s="13" t="e">
        <f>#N/A</f>
        <v>#N/A</v>
      </c>
      <c r="B29" s="13" t="e">
        <f>#N/A</f>
        <v>#N/A</v>
      </c>
      <c r="C29" s="13" t="e">
        <f>#N/A</f>
        <v>#N/A</v>
      </c>
      <c r="D29" s="13" t="e">
        <f>#N/A</f>
        <v>#N/A</v>
      </c>
      <c r="E29" s="13" t="e">
        <f>#N/A</f>
        <v>#N/A</v>
      </c>
      <c r="F29" s="13"/>
      <c r="G29" s="90" t="e">
        <f>#N/A</f>
        <v>#N/A</v>
      </c>
      <c r="H29" s="4" t="e">
        <f>#N/A</f>
        <v>#N/A</v>
      </c>
      <c r="I29" s="4" t="e">
        <f>#N/A</f>
        <v>#N/A</v>
      </c>
    </row>
    <row r="30" spans="1:9">
      <c r="A30" s="13"/>
      <c r="B30" s="13" t="e">
        <f>#N/A</f>
        <v>#N/A</v>
      </c>
      <c r="C30" s="13" t="e">
        <f>#N/A</f>
        <v>#N/A</v>
      </c>
      <c r="D30" s="13" t="e">
        <f>#N/A</f>
        <v>#N/A</v>
      </c>
      <c r="E30" s="13" t="e">
        <f>#N/A</f>
        <v>#N/A</v>
      </c>
      <c r="F30" s="13"/>
      <c r="G30" s="90"/>
      <c r="H30" s="4"/>
      <c r="I30" s="4"/>
    </row>
    <row r="31" spans="1:9">
      <c r="A31" s="13"/>
      <c r="B31" s="13" t="e">
        <f>#N/A</f>
        <v>#N/A</v>
      </c>
      <c r="C31" s="13" t="e">
        <f>#N/A</f>
        <v>#N/A</v>
      </c>
      <c r="D31" s="13" t="e">
        <f>#N/A</f>
        <v>#N/A</v>
      </c>
      <c r="E31" s="13" t="e">
        <f>#N/A</f>
        <v>#N/A</v>
      </c>
      <c r="F31" s="13"/>
      <c r="G31" s="90"/>
      <c r="H31" s="4"/>
      <c r="I31" s="4"/>
    </row>
    <row r="32" spans="1:9">
      <c r="A32" s="13"/>
      <c r="B32" s="13" t="e">
        <f>#N/A</f>
        <v>#N/A</v>
      </c>
      <c r="C32" s="13" t="e">
        <f>#N/A</f>
        <v>#N/A</v>
      </c>
      <c r="D32" s="13" t="e">
        <f>#N/A</f>
        <v>#N/A</v>
      </c>
      <c r="E32" s="13" t="e">
        <f>#N/A</f>
        <v>#N/A</v>
      </c>
      <c r="F32" s="13"/>
      <c r="G32" s="90"/>
      <c r="H32" s="4"/>
      <c r="I32" s="4"/>
    </row>
    <row r="33" spans="1:9">
      <c r="A33" s="13" t="e">
        <f>#N/A</f>
        <v>#N/A</v>
      </c>
      <c r="B33" s="13" t="e">
        <f>#N/A</f>
        <v>#N/A</v>
      </c>
      <c r="C33" s="13" t="e">
        <f>#N/A</f>
        <v>#N/A</v>
      </c>
      <c r="D33" s="13" t="e">
        <f>#N/A</f>
        <v>#N/A</v>
      </c>
      <c r="E33" s="13" t="e">
        <f>#N/A</f>
        <v>#N/A</v>
      </c>
      <c r="F33" s="13"/>
      <c r="G33" s="90" t="e">
        <f>#N/A</f>
        <v>#N/A</v>
      </c>
      <c r="H33" s="4" t="e">
        <f>#N/A</f>
        <v>#N/A</v>
      </c>
      <c r="I33" s="4" t="e">
        <f>#N/A</f>
        <v>#N/A</v>
      </c>
    </row>
    <row r="34" spans="1:9">
      <c r="A34" s="13"/>
      <c r="B34" s="13" t="e">
        <f>#N/A</f>
        <v>#N/A</v>
      </c>
      <c r="C34" s="13" t="e">
        <f>#N/A</f>
        <v>#N/A</v>
      </c>
      <c r="D34" s="13" t="e">
        <f>#N/A</f>
        <v>#N/A</v>
      </c>
      <c r="E34" s="13" t="e">
        <f>#N/A</f>
        <v>#N/A</v>
      </c>
      <c r="F34" s="13"/>
      <c r="G34" s="90"/>
      <c r="H34" s="4"/>
      <c r="I34" s="4"/>
    </row>
    <row r="35" spans="1:9">
      <c r="A35" s="13"/>
      <c r="B35" s="13" t="e">
        <f>#N/A</f>
        <v>#N/A</v>
      </c>
      <c r="C35" s="13" t="e">
        <f>#N/A</f>
        <v>#N/A</v>
      </c>
      <c r="D35" s="13" t="e">
        <f>#N/A</f>
        <v>#N/A</v>
      </c>
      <c r="E35" s="13" t="e">
        <f>#N/A</f>
        <v>#N/A</v>
      </c>
      <c r="F35" s="13"/>
      <c r="G35" s="90"/>
      <c r="H35" s="4"/>
      <c r="I35" s="4"/>
    </row>
    <row r="36" spans="1:9">
      <c r="A36" s="13"/>
      <c r="B36" s="13" t="e">
        <f>#N/A</f>
        <v>#N/A</v>
      </c>
      <c r="C36" s="13" t="e">
        <f>#N/A</f>
        <v>#N/A</v>
      </c>
      <c r="D36" s="13" t="e">
        <f>#N/A</f>
        <v>#N/A</v>
      </c>
      <c r="E36" s="13" t="e">
        <f>#N/A</f>
        <v>#N/A</v>
      </c>
      <c r="F36" s="13"/>
      <c r="G36" s="90"/>
      <c r="H36" s="4"/>
      <c r="I36" s="4"/>
    </row>
    <row r="37" spans="1:9">
      <c r="A37" s="13" t="e">
        <f>#N/A</f>
        <v>#N/A</v>
      </c>
      <c r="B37" s="13" t="e">
        <f>#N/A</f>
        <v>#N/A</v>
      </c>
      <c r="C37" s="13" t="e">
        <f>#N/A</f>
        <v>#N/A</v>
      </c>
      <c r="D37" s="13" t="e">
        <f>#N/A</f>
        <v>#N/A</v>
      </c>
      <c r="E37" s="13" t="e">
        <f>#N/A</f>
        <v>#N/A</v>
      </c>
      <c r="F37" s="13"/>
      <c r="G37" s="90" t="e">
        <f>#N/A</f>
        <v>#N/A</v>
      </c>
      <c r="H37" s="4" t="e">
        <f>#N/A</f>
        <v>#N/A</v>
      </c>
      <c r="I37" s="4" t="e">
        <f>#N/A</f>
        <v>#N/A</v>
      </c>
    </row>
    <row r="38" spans="1:9">
      <c r="A38" s="13"/>
      <c r="B38" s="13" t="e">
        <f>#N/A</f>
        <v>#N/A</v>
      </c>
      <c r="C38" s="13" t="e">
        <f>#N/A</f>
        <v>#N/A</v>
      </c>
      <c r="D38" s="13" t="e">
        <f>#N/A</f>
        <v>#N/A</v>
      </c>
      <c r="E38" s="13" t="e">
        <f>#N/A</f>
        <v>#N/A</v>
      </c>
      <c r="F38" s="13"/>
      <c r="G38" s="90"/>
      <c r="H38" s="4"/>
      <c r="I38" s="4"/>
    </row>
    <row r="39" spans="1:9">
      <c r="A39" s="13"/>
      <c r="B39" s="13" t="e">
        <f>#N/A</f>
        <v>#N/A</v>
      </c>
      <c r="C39" s="13" t="e">
        <f>#N/A</f>
        <v>#N/A</v>
      </c>
      <c r="D39" s="13" t="e">
        <f>#N/A</f>
        <v>#N/A</v>
      </c>
      <c r="E39" s="13" t="e">
        <f>#N/A</f>
        <v>#N/A</v>
      </c>
      <c r="F39" s="13"/>
      <c r="G39" s="90"/>
      <c r="H39" s="4"/>
      <c r="I39" s="4"/>
    </row>
    <row r="40" spans="1:9">
      <c r="A40" s="13"/>
      <c r="B40" s="13" t="e">
        <f>#N/A</f>
        <v>#N/A</v>
      </c>
      <c r="C40" s="13" t="e">
        <f>#N/A</f>
        <v>#N/A</v>
      </c>
      <c r="D40" s="13" t="e">
        <f>#N/A</f>
        <v>#N/A</v>
      </c>
      <c r="E40" s="13" t="e">
        <f>#N/A</f>
        <v>#N/A</v>
      </c>
      <c r="F40" s="13"/>
      <c r="G40" s="90"/>
      <c r="H40" s="4"/>
      <c r="I40" s="4"/>
    </row>
    <row r="41" spans="1:9">
      <c r="A41" s="13" t="e">
        <f>#N/A</f>
        <v>#N/A</v>
      </c>
      <c r="B41" s="13" t="e">
        <f>#N/A</f>
        <v>#N/A</v>
      </c>
      <c r="C41" s="13" t="e">
        <f>#N/A</f>
        <v>#N/A</v>
      </c>
      <c r="D41" s="13" t="e">
        <f>#N/A</f>
        <v>#N/A</v>
      </c>
      <c r="E41" s="13" t="e">
        <f>#N/A</f>
        <v>#N/A</v>
      </c>
      <c r="F41" s="13"/>
      <c r="G41" s="90" t="e">
        <f>#N/A</f>
        <v>#N/A</v>
      </c>
      <c r="H41" s="4" t="e">
        <f>#N/A</f>
        <v>#N/A</v>
      </c>
      <c r="I41" s="4" t="e">
        <f>#N/A</f>
        <v>#N/A</v>
      </c>
    </row>
    <row r="42" spans="1:9">
      <c r="A42" s="13"/>
      <c r="B42" s="13" t="e">
        <f>#N/A</f>
        <v>#N/A</v>
      </c>
      <c r="C42" s="13" t="e">
        <f>#N/A</f>
        <v>#N/A</v>
      </c>
      <c r="D42" s="13" t="e">
        <f>#N/A</f>
        <v>#N/A</v>
      </c>
      <c r="E42" s="13" t="e">
        <f>#N/A</f>
        <v>#N/A</v>
      </c>
      <c r="F42" s="13"/>
      <c r="G42" s="90"/>
      <c r="H42" s="4"/>
      <c r="I42" s="4"/>
    </row>
    <row r="43" spans="1:9">
      <c r="A43" s="13"/>
      <c r="B43" s="13" t="e">
        <f>#N/A</f>
        <v>#N/A</v>
      </c>
      <c r="C43" s="13" t="e">
        <f>#N/A</f>
        <v>#N/A</v>
      </c>
      <c r="D43" s="13" t="e">
        <f>#N/A</f>
        <v>#N/A</v>
      </c>
      <c r="E43" s="13" t="e">
        <f>#N/A</f>
        <v>#N/A</v>
      </c>
      <c r="F43" s="13"/>
      <c r="G43" s="90"/>
      <c r="H43" s="4"/>
      <c r="I43" s="4"/>
    </row>
    <row r="44" spans="1:9">
      <c r="A44" s="13"/>
      <c r="B44" s="13" t="e">
        <f>#N/A</f>
        <v>#N/A</v>
      </c>
      <c r="C44" s="13" t="e">
        <f>#N/A</f>
        <v>#N/A</v>
      </c>
      <c r="D44" s="13" t="e">
        <f>#N/A</f>
        <v>#N/A</v>
      </c>
      <c r="E44" s="13" t="e">
        <f>#N/A</f>
        <v>#N/A</v>
      </c>
      <c r="F44" s="13"/>
      <c r="G44" s="90"/>
      <c r="H44" s="4"/>
      <c r="I44" s="4"/>
    </row>
    <row r="45" spans="1:9">
      <c r="A45" s="13" t="e">
        <f>#N/A</f>
        <v>#N/A</v>
      </c>
      <c r="B45" s="13" t="e">
        <f>#N/A</f>
        <v>#N/A</v>
      </c>
      <c r="C45" s="13" t="e">
        <f>#N/A</f>
        <v>#N/A</v>
      </c>
      <c r="D45" s="13" t="e">
        <f>#N/A</f>
        <v>#N/A</v>
      </c>
      <c r="E45" s="13" t="e">
        <f>#N/A</f>
        <v>#N/A</v>
      </c>
      <c r="F45" s="13"/>
      <c r="G45" s="90" t="e">
        <f>#N/A</f>
        <v>#N/A</v>
      </c>
      <c r="H45" s="4" t="e">
        <f>#N/A</f>
        <v>#N/A</v>
      </c>
      <c r="I45" s="4" t="e">
        <f>#N/A</f>
        <v>#N/A</v>
      </c>
    </row>
    <row r="46" spans="1:9">
      <c r="A46" s="13"/>
      <c r="B46" s="13" t="e">
        <f>#N/A</f>
        <v>#N/A</v>
      </c>
      <c r="C46" s="13" t="e">
        <f>#N/A</f>
        <v>#N/A</v>
      </c>
      <c r="D46" s="13" t="e">
        <f>#N/A</f>
        <v>#N/A</v>
      </c>
      <c r="E46" s="13" t="e">
        <f>#N/A</f>
        <v>#N/A</v>
      </c>
      <c r="F46" s="13"/>
      <c r="G46" s="90"/>
      <c r="H46" s="4"/>
      <c r="I46" s="4"/>
    </row>
    <row r="47" spans="1:9">
      <c r="A47" s="13"/>
      <c r="B47" s="13" t="e">
        <f>#N/A</f>
        <v>#N/A</v>
      </c>
      <c r="C47" s="13" t="e">
        <f>#N/A</f>
        <v>#N/A</v>
      </c>
      <c r="D47" s="13" t="e">
        <f>#N/A</f>
        <v>#N/A</v>
      </c>
      <c r="E47" s="13" t="e">
        <f>#N/A</f>
        <v>#N/A</v>
      </c>
      <c r="F47" s="13"/>
      <c r="G47" s="90"/>
      <c r="H47" s="4"/>
      <c r="I47" s="4"/>
    </row>
    <row r="48" spans="1:9">
      <c r="A48" s="13"/>
      <c r="B48" s="13" t="e">
        <f>#N/A</f>
        <v>#N/A</v>
      </c>
      <c r="C48" s="13" t="e">
        <f>#N/A</f>
        <v>#N/A</v>
      </c>
      <c r="D48" s="13" t="e">
        <f>#N/A</f>
        <v>#N/A</v>
      </c>
      <c r="E48" s="13" t="e">
        <f>#N/A</f>
        <v>#N/A</v>
      </c>
      <c r="F48" s="13"/>
      <c r="G48" s="90"/>
      <c r="H48" s="4"/>
      <c r="I48" s="4"/>
    </row>
    <row r="49" spans="1:9">
      <c r="A49" s="13" t="e">
        <f>#N/A</f>
        <v>#N/A</v>
      </c>
      <c r="B49" s="13" t="e">
        <f>#N/A</f>
        <v>#N/A</v>
      </c>
      <c r="C49" s="13" t="e">
        <f>#N/A</f>
        <v>#N/A</v>
      </c>
      <c r="D49" s="13" t="e">
        <f>#N/A</f>
        <v>#N/A</v>
      </c>
      <c r="E49" s="13" t="e">
        <f>#N/A</f>
        <v>#N/A</v>
      </c>
      <c r="F49" s="13"/>
      <c r="G49" s="90" t="e">
        <f>#N/A</f>
        <v>#N/A</v>
      </c>
      <c r="H49" s="4" t="e">
        <f>#N/A</f>
        <v>#N/A</v>
      </c>
      <c r="I49" s="4" t="e">
        <f>#N/A</f>
        <v>#N/A</v>
      </c>
    </row>
    <row r="50" spans="1:9">
      <c r="A50" s="13"/>
      <c r="B50" s="13" t="e">
        <f>#N/A</f>
        <v>#N/A</v>
      </c>
      <c r="C50" s="13" t="e">
        <f>#N/A</f>
        <v>#N/A</v>
      </c>
      <c r="D50" s="13" t="e">
        <f>#N/A</f>
        <v>#N/A</v>
      </c>
      <c r="E50" s="13" t="e">
        <f>#N/A</f>
        <v>#N/A</v>
      </c>
      <c r="F50" s="13"/>
      <c r="G50" s="90"/>
      <c r="H50" s="4"/>
      <c r="I50" s="4"/>
    </row>
    <row r="51" spans="1:9">
      <c r="A51" s="13"/>
      <c r="B51" s="13" t="e">
        <f>#N/A</f>
        <v>#N/A</v>
      </c>
      <c r="C51" s="13" t="e">
        <f>#N/A</f>
        <v>#N/A</v>
      </c>
      <c r="D51" s="13" t="e">
        <f>#N/A</f>
        <v>#N/A</v>
      </c>
      <c r="E51" s="13" t="e">
        <f>#N/A</f>
        <v>#N/A</v>
      </c>
      <c r="F51" s="13"/>
      <c r="G51" s="90"/>
      <c r="H51" s="4"/>
      <c r="I51" s="4"/>
    </row>
    <row r="52" spans="1:9">
      <c r="A52" s="13"/>
      <c r="B52" s="13" t="e">
        <f>#N/A</f>
        <v>#N/A</v>
      </c>
      <c r="C52" s="13" t="e">
        <f>#N/A</f>
        <v>#N/A</v>
      </c>
      <c r="D52" s="13" t="e">
        <f>#N/A</f>
        <v>#N/A</v>
      </c>
      <c r="E52" s="13" t="e">
        <f>#N/A</f>
        <v>#N/A</v>
      </c>
      <c r="F52" s="13"/>
      <c r="G52" s="90"/>
      <c r="H52" s="4"/>
      <c r="I52" s="4"/>
    </row>
    <row r="53" spans="1:9">
      <c r="A53" s="13" t="e">
        <f>#N/A</f>
        <v>#N/A</v>
      </c>
      <c r="B53" s="13" t="e">
        <f>#N/A</f>
        <v>#N/A</v>
      </c>
      <c r="C53" s="13" t="e">
        <f>#N/A</f>
        <v>#N/A</v>
      </c>
      <c r="D53" s="13" t="e">
        <f>#N/A</f>
        <v>#N/A</v>
      </c>
      <c r="E53" s="13" t="e">
        <f>#N/A</f>
        <v>#N/A</v>
      </c>
      <c r="F53" s="13"/>
      <c r="G53" s="90" t="e">
        <f>#N/A</f>
        <v>#N/A</v>
      </c>
      <c r="H53" s="4" t="e">
        <f>#N/A</f>
        <v>#N/A</v>
      </c>
      <c r="I53" s="4" t="e">
        <f>#N/A</f>
        <v>#N/A</v>
      </c>
    </row>
    <row r="54" spans="1:9">
      <c r="A54" s="13"/>
      <c r="B54" s="13" t="e">
        <f>#N/A</f>
        <v>#N/A</v>
      </c>
      <c r="C54" s="13" t="e">
        <f>#N/A</f>
        <v>#N/A</v>
      </c>
      <c r="D54" s="13" t="e">
        <f>#N/A</f>
        <v>#N/A</v>
      </c>
      <c r="E54" s="13" t="e">
        <f>#N/A</f>
        <v>#N/A</v>
      </c>
      <c r="F54" s="13"/>
      <c r="G54" s="90"/>
      <c r="H54" s="4"/>
      <c r="I54" s="4"/>
    </row>
    <row r="55" spans="1:9">
      <c r="A55" s="13"/>
      <c r="B55" s="13" t="e">
        <f>#N/A</f>
        <v>#N/A</v>
      </c>
      <c r="C55" s="13" t="e">
        <f>#N/A</f>
        <v>#N/A</v>
      </c>
      <c r="D55" s="13" t="e">
        <f>#N/A</f>
        <v>#N/A</v>
      </c>
      <c r="E55" s="13" t="e">
        <f>#N/A</f>
        <v>#N/A</v>
      </c>
      <c r="F55" s="13"/>
      <c r="G55" s="90"/>
      <c r="H55" s="4"/>
      <c r="I55" s="4"/>
    </row>
    <row r="56" spans="1:9">
      <c r="A56" s="13"/>
      <c r="B56" s="13" t="e">
        <f>#N/A</f>
        <v>#N/A</v>
      </c>
      <c r="C56" s="13" t="e">
        <f>#N/A</f>
        <v>#N/A</v>
      </c>
      <c r="D56" s="13" t="e">
        <f>#N/A</f>
        <v>#N/A</v>
      </c>
      <c r="E56" s="13" t="e">
        <f>#N/A</f>
        <v>#N/A</v>
      </c>
      <c r="F56" s="13"/>
      <c r="G56" s="90"/>
      <c r="H56" s="4"/>
      <c r="I56" s="4"/>
    </row>
    <row r="57" spans="1:9">
      <c r="A57" s="13" t="e">
        <f>#N/A</f>
        <v>#N/A</v>
      </c>
      <c r="B57" s="13" t="e">
        <f>#N/A</f>
        <v>#N/A</v>
      </c>
      <c r="C57" s="13" t="e">
        <f>#N/A</f>
        <v>#N/A</v>
      </c>
      <c r="D57" s="13" t="e">
        <f>#N/A</f>
        <v>#N/A</v>
      </c>
      <c r="E57" s="13" t="e">
        <f>#N/A</f>
        <v>#N/A</v>
      </c>
      <c r="F57" s="13"/>
      <c r="G57" s="90" t="e">
        <f>#N/A</f>
        <v>#N/A</v>
      </c>
      <c r="H57" s="4" t="e">
        <f>#N/A</f>
        <v>#N/A</v>
      </c>
      <c r="I57" s="4" t="e">
        <f>#N/A</f>
        <v>#N/A</v>
      </c>
    </row>
    <row r="58" spans="1:9">
      <c r="A58" s="13"/>
      <c r="B58" s="13" t="e">
        <f>#N/A</f>
        <v>#N/A</v>
      </c>
      <c r="C58" s="13" t="e">
        <f>#N/A</f>
        <v>#N/A</v>
      </c>
      <c r="D58" s="13" t="e">
        <f>#N/A</f>
        <v>#N/A</v>
      </c>
      <c r="E58" s="13" t="e">
        <f>#N/A</f>
        <v>#N/A</v>
      </c>
      <c r="F58" s="13"/>
      <c r="G58" s="90"/>
      <c r="H58" s="4"/>
      <c r="I58" s="4"/>
    </row>
    <row r="59" spans="1:9">
      <c r="A59" s="13"/>
      <c r="B59" s="13" t="e">
        <f>#N/A</f>
        <v>#N/A</v>
      </c>
      <c r="C59" s="13" t="e">
        <f>#N/A</f>
        <v>#N/A</v>
      </c>
      <c r="D59" s="13" t="e">
        <f>#N/A</f>
        <v>#N/A</v>
      </c>
      <c r="E59" s="13" t="e">
        <f>#N/A</f>
        <v>#N/A</v>
      </c>
      <c r="F59" s="13"/>
      <c r="G59" s="90"/>
      <c r="H59" s="4"/>
      <c r="I59" s="4"/>
    </row>
    <row r="60" spans="1:9">
      <c r="A60" s="13"/>
      <c r="B60" s="13" t="e">
        <f>#N/A</f>
        <v>#N/A</v>
      </c>
      <c r="C60" s="13" t="e">
        <f>#N/A</f>
        <v>#N/A</v>
      </c>
      <c r="D60" s="13" t="e">
        <f>#N/A</f>
        <v>#N/A</v>
      </c>
      <c r="E60" s="13" t="e">
        <f>#N/A</f>
        <v>#N/A</v>
      </c>
      <c r="F60" s="13"/>
      <c r="G60" s="90"/>
      <c r="H60" s="4"/>
      <c r="I60" s="4"/>
    </row>
    <row r="61" spans="1:9">
      <c r="A61" s="13" t="e">
        <f>#N/A</f>
        <v>#N/A</v>
      </c>
      <c r="B61" s="13" t="e">
        <f>#N/A</f>
        <v>#N/A</v>
      </c>
      <c r="C61" s="13" t="e">
        <f>#N/A</f>
        <v>#N/A</v>
      </c>
      <c r="D61" s="13" t="e">
        <f>#N/A</f>
        <v>#N/A</v>
      </c>
      <c r="E61" s="13" t="e">
        <f>#N/A</f>
        <v>#N/A</v>
      </c>
      <c r="F61" s="13"/>
      <c r="G61" s="90" t="e">
        <f>#N/A</f>
        <v>#N/A</v>
      </c>
      <c r="H61" s="4" t="e">
        <f>#N/A</f>
        <v>#N/A</v>
      </c>
      <c r="I61" s="4" t="e">
        <f>#N/A</f>
        <v>#N/A</v>
      </c>
    </row>
    <row r="62" spans="1:9">
      <c r="A62" s="13"/>
      <c r="B62" s="13" t="e">
        <f>#N/A</f>
        <v>#N/A</v>
      </c>
      <c r="C62" s="13" t="e">
        <f>#N/A</f>
        <v>#N/A</v>
      </c>
      <c r="D62" s="13" t="e">
        <f>#N/A</f>
        <v>#N/A</v>
      </c>
      <c r="E62" s="13" t="e">
        <f>#N/A</f>
        <v>#N/A</v>
      </c>
      <c r="F62" s="13"/>
      <c r="G62" s="90"/>
      <c r="H62" s="4"/>
      <c r="I62" s="4"/>
    </row>
    <row r="63" spans="1:9">
      <c r="A63" s="13"/>
      <c r="B63" s="13" t="e">
        <f>#N/A</f>
        <v>#N/A</v>
      </c>
      <c r="C63" s="13" t="e">
        <f>#N/A</f>
        <v>#N/A</v>
      </c>
      <c r="D63" s="13" t="e">
        <f>#N/A</f>
        <v>#N/A</v>
      </c>
      <c r="E63" s="13" t="e">
        <f>#N/A</f>
        <v>#N/A</v>
      </c>
      <c r="F63" s="13"/>
      <c r="G63" s="90"/>
      <c r="H63" s="4"/>
      <c r="I63" s="4"/>
    </row>
    <row r="64" spans="1:9">
      <c r="A64" s="13"/>
      <c r="B64" s="13" t="e">
        <f>#N/A</f>
        <v>#N/A</v>
      </c>
      <c r="C64" s="13" t="e">
        <f>#N/A</f>
        <v>#N/A</v>
      </c>
      <c r="D64" s="13" t="e">
        <f>#N/A</f>
        <v>#N/A</v>
      </c>
      <c r="E64" s="13" t="e">
        <f>#N/A</f>
        <v>#N/A</v>
      </c>
      <c r="F64" s="13"/>
      <c r="G64" s="90"/>
      <c r="H64" s="4"/>
      <c r="I64" s="4"/>
    </row>
    <row r="65" spans="1:9">
      <c r="A65" s="13" t="e">
        <f>#N/A</f>
        <v>#N/A</v>
      </c>
      <c r="B65" s="13" t="e">
        <f>#N/A</f>
        <v>#N/A</v>
      </c>
      <c r="C65" s="13" t="e">
        <f>#N/A</f>
        <v>#N/A</v>
      </c>
      <c r="D65" s="13" t="e">
        <f>#N/A</f>
        <v>#N/A</v>
      </c>
      <c r="E65" s="13" t="e">
        <f>#N/A</f>
        <v>#N/A</v>
      </c>
      <c r="F65" s="13"/>
      <c r="G65" s="90" t="e">
        <f>#N/A</f>
        <v>#N/A</v>
      </c>
      <c r="H65" s="4" t="e">
        <f>#N/A</f>
        <v>#N/A</v>
      </c>
      <c r="I65" s="4" t="e">
        <f>#N/A</f>
        <v>#N/A</v>
      </c>
    </row>
    <row r="66" spans="1:9">
      <c r="A66" s="13"/>
      <c r="B66" s="13" t="e">
        <f>#N/A</f>
        <v>#N/A</v>
      </c>
      <c r="C66" s="13" t="e">
        <f>#N/A</f>
        <v>#N/A</v>
      </c>
      <c r="D66" s="13" t="e">
        <f>#N/A</f>
        <v>#N/A</v>
      </c>
      <c r="E66" s="13" t="e">
        <f>#N/A</f>
        <v>#N/A</v>
      </c>
      <c r="F66" s="13"/>
      <c r="G66" s="90"/>
      <c r="H66" s="4"/>
      <c r="I66" s="4"/>
    </row>
    <row r="67" spans="1:9">
      <c r="A67" s="13"/>
      <c r="B67" s="13" t="e">
        <f>#N/A</f>
        <v>#N/A</v>
      </c>
      <c r="C67" s="13" t="e">
        <f>#N/A</f>
        <v>#N/A</v>
      </c>
      <c r="D67" s="13" t="e">
        <f>#N/A</f>
        <v>#N/A</v>
      </c>
      <c r="E67" s="13" t="e">
        <f>#N/A</f>
        <v>#N/A</v>
      </c>
      <c r="F67" s="13"/>
      <c r="G67" s="90"/>
      <c r="H67" s="4"/>
      <c r="I67" s="4"/>
    </row>
    <row r="68" spans="1:9">
      <c r="A68" s="13"/>
      <c r="B68" s="13" t="e">
        <f>#N/A</f>
        <v>#N/A</v>
      </c>
      <c r="C68" s="13" t="e">
        <f>#N/A</f>
        <v>#N/A</v>
      </c>
      <c r="D68" s="13" t="e">
        <f>#N/A</f>
        <v>#N/A</v>
      </c>
      <c r="E68" s="13" t="e">
        <f>#N/A</f>
        <v>#N/A</v>
      </c>
      <c r="F68" s="13"/>
      <c r="G68" s="90"/>
      <c r="H68" s="4"/>
      <c r="I68" s="4"/>
    </row>
    <row r="69" spans="1:9">
      <c r="A69" s="13" t="e">
        <f>#N/A</f>
        <v>#N/A</v>
      </c>
      <c r="B69" s="13" t="e">
        <f>#N/A</f>
        <v>#N/A</v>
      </c>
      <c r="C69" s="13" t="e">
        <f>#N/A</f>
        <v>#N/A</v>
      </c>
      <c r="D69" s="13" t="e">
        <f>#N/A</f>
        <v>#N/A</v>
      </c>
      <c r="E69" s="13" t="e">
        <f>#N/A</f>
        <v>#N/A</v>
      </c>
      <c r="F69" s="13"/>
      <c r="G69" s="90" t="e">
        <f>#N/A</f>
        <v>#N/A</v>
      </c>
      <c r="H69" s="4" t="e">
        <f>#N/A</f>
        <v>#N/A</v>
      </c>
      <c r="I69" s="4" t="e">
        <f>#N/A</f>
        <v>#N/A</v>
      </c>
    </row>
    <row r="70" spans="1:9">
      <c r="A70" s="13"/>
      <c r="B70" s="13" t="e">
        <f>#N/A</f>
        <v>#N/A</v>
      </c>
      <c r="C70" s="13" t="e">
        <f>#N/A</f>
        <v>#N/A</v>
      </c>
      <c r="D70" s="13" t="e">
        <f>#N/A</f>
        <v>#N/A</v>
      </c>
      <c r="E70" s="13" t="e">
        <f>#N/A</f>
        <v>#N/A</v>
      </c>
      <c r="F70" s="13"/>
      <c r="G70" s="90"/>
      <c r="H70" s="4"/>
      <c r="I70" s="4"/>
    </row>
    <row r="71" spans="1:9">
      <c r="A71" s="13"/>
      <c r="B71" s="13" t="e">
        <f>#N/A</f>
        <v>#N/A</v>
      </c>
      <c r="C71" s="13" t="e">
        <f>#N/A</f>
        <v>#N/A</v>
      </c>
      <c r="D71" s="13" t="e">
        <f>#N/A</f>
        <v>#N/A</v>
      </c>
      <c r="E71" s="13" t="e">
        <f>#N/A</f>
        <v>#N/A</v>
      </c>
      <c r="F71" s="13"/>
      <c r="G71" s="90"/>
      <c r="H71" s="4"/>
      <c r="I71" s="4"/>
    </row>
    <row r="72" spans="1:9">
      <c r="A72" s="13"/>
      <c r="B72" s="13" t="e">
        <f>#N/A</f>
        <v>#N/A</v>
      </c>
      <c r="C72" s="13" t="e">
        <f>#N/A</f>
        <v>#N/A</v>
      </c>
      <c r="D72" s="13" t="e">
        <f>#N/A</f>
        <v>#N/A</v>
      </c>
      <c r="E72" s="13" t="e">
        <f>#N/A</f>
        <v>#N/A</v>
      </c>
      <c r="F72" s="13"/>
      <c r="G72" s="90"/>
      <c r="H72" s="4"/>
      <c r="I72" s="4"/>
    </row>
    <row r="73" spans="1:9">
      <c r="A73" s="13" t="e">
        <f>#N/A</f>
        <v>#N/A</v>
      </c>
      <c r="B73" s="13" t="e">
        <f>#N/A</f>
        <v>#N/A</v>
      </c>
      <c r="C73" s="13" t="e">
        <f>#N/A</f>
        <v>#N/A</v>
      </c>
      <c r="D73" s="13" t="e">
        <f>#N/A</f>
        <v>#N/A</v>
      </c>
      <c r="E73" s="13" t="e">
        <f>#N/A</f>
        <v>#N/A</v>
      </c>
      <c r="F73" s="13"/>
      <c r="G73" s="90" t="e">
        <f>#N/A</f>
        <v>#N/A</v>
      </c>
      <c r="H73" s="4" t="e">
        <f>#N/A</f>
        <v>#N/A</v>
      </c>
      <c r="I73" s="4" t="e">
        <f>#N/A</f>
        <v>#N/A</v>
      </c>
    </row>
    <row r="74" spans="1:9">
      <c r="A74" s="13"/>
      <c r="B74" s="13" t="e">
        <f>#N/A</f>
        <v>#N/A</v>
      </c>
      <c r="C74" s="13" t="e">
        <f>#N/A</f>
        <v>#N/A</v>
      </c>
      <c r="D74" s="13" t="e">
        <f>#N/A</f>
        <v>#N/A</v>
      </c>
      <c r="E74" s="13" t="e">
        <f>#N/A</f>
        <v>#N/A</v>
      </c>
      <c r="F74" s="13"/>
      <c r="G74" s="90"/>
      <c r="H74" s="4"/>
      <c r="I74" s="4"/>
    </row>
    <row r="75" spans="1:9">
      <c r="A75" s="13"/>
      <c r="B75" s="13" t="e">
        <f>#N/A</f>
        <v>#N/A</v>
      </c>
      <c r="C75" s="13" t="e">
        <f>#N/A</f>
        <v>#N/A</v>
      </c>
      <c r="D75" s="13" t="e">
        <f>#N/A</f>
        <v>#N/A</v>
      </c>
      <c r="E75" s="13" t="e">
        <f>#N/A</f>
        <v>#N/A</v>
      </c>
      <c r="F75" s="13"/>
      <c r="G75" s="90"/>
      <c r="H75" s="4"/>
      <c r="I75" s="4"/>
    </row>
    <row r="76" spans="1:9">
      <c r="A76" s="13"/>
      <c r="B76" s="13" t="e">
        <f>#N/A</f>
        <v>#N/A</v>
      </c>
      <c r="C76" s="13" t="e">
        <f>#N/A</f>
        <v>#N/A</v>
      </c>
      <c r="D76" s="13" t="e">
        <f>#N/A</f>
        <v>#N/A</v>
      </c>
      <c r="E76" s="13" t="e">
        <f>#N/A</f>
        <v>#N/A</v>
      </c>
      <c r="F76" s="13"/>
      <c r="G76" s="90"/>
      <c r="H76" s="4"/>
      <c r="I76" s="4"/>
    </row>
    <row r="77" spans="1:9">
      <c r="A77" s="13" t="e">
        <f>#N/A</f>
        <v>#N/A</v>
      </c>
      <c r="B77" s="13" t="e">
        <f>#N/A</f>
        <v>#N/A</v>
      </c>
      <c r="C77" s="13" t="e">
        <f>#N/A</f>
        <v>#N/A</v>
      </c>
      <c r="D77" s="13" t="e">
        <f>#N/A</f>
        <v>#N/A</v>
      </c>
      <c r="E77" s="13" t="e">
        <f>#N/A</f>
        <v>#N/A</v>
      </c>
      <c r="F77" s="13"/>
      <c r="G77" s="90" t="e">
        <f>#N/A</f>
        <v>#N/A</v>
      </c>
      <c r="H77" s="4" t="e">
        <f>#N/A</f>
        <v>#N/A</v>
      </c>
      <c r="I77" s="4" t="e">
        <f>#N/A</f>
        <v>#N/A</v>
      </c>
    </row>
    <row r="78" spans="1:9">
      <c r="A78" s="13"/>
      <c r="B78" s="13" t="e">
        <f>#N/A</f>
        <v>#N/A</v>
      </c>
      <c r="C78" s="13" t="e">
        <f>#N/A</f>
        <v>#N/A</v>
      </c>
      <c r="D78" s="13" t="e">
        <f>#N/A</f>
        <v>#N/A</v>
      </c>
      <c r="E78" s="13" t="e">
        <f>#N/A</f>
        <v>#N/A</v>
      </c>
      <c r="F78" s="13"/>
      <c r="G78" s="90"/>
      <c r="H78" s="4"/>
      <c r="I78" s="4"/>
    </row>
    <row r="79" spans="1:9">
      <c r="A79" s="13"/>
      <c r="B79" s="13" t="e">
        <f>#N/A</f>
        <v>#N/A</v>
      </c>
      <c r="C79" s="13" t="e">
        <f>#N/A</f>
        <v>#N/A</v>
      </c>
      <c r="D79" s="13" t="e">
        <f>#N/A</f>
        <v>#N/A</v>
      </c>
      <c r="E79" s="13" t="e">
        <f>#N/A</f>
        <v>#N/A</v>
      </c>
      <c r="F79" s="13"/>
      <c r="G79" s="90"/>
      <c r="H79" s="4"/>
      <c r="I79" s="4"/>
    </row>
    <row r="80" spans="1:9">
      <c r="A80" s="13"/>
      <c r="B80" s="13" t="e">
        <f>#N/A</f>
        <v>#N/A</v>
      </c>
      <c r="C80" s="13" t="e">
        <f>#N/A</f>
        <v>#N/A</v>
      </c>
      <c r="D80" s="13" t="e">
        <f>#N/A</f>
        <v>#N/A</v>
      </c>
      <c r="E80" s="13" t="e">
        <f>#N/A</f>
        <v>#N/A</v>
      </c>
      <c r="F80" s="13"/>
      <c r="G80" s="90"/>
      <c r="H80" s="4"/>
      <c r="I80" s="4"/>
    </row>
    <row r="81" spans="1:9">
      <c r="A81" s="13" t="e">
        <f>#N/A</f>
        <v>#N/A</v>
      </c>
      <c r="B81" s="13" t="e">
        <f>#N/A</f>
        <v>#N/A</v>
      </c>
      <c r="C81" s="13" t="e">
        <f>#N/A</f>
        <v>#N/A</v>
      </c>
      <c r="D81" s="13" t="e">
        <f>#N/A</f>
        <v>#N/A</v>
      </c>
      <c r="E81" s="13" t="e">
        <f>#N/A</f>
        <v>#N/A</v>
      </c>
      <c r="F81" s="13"/>
      <c r="G81" s="90" t="e">
        <f>#N/A</f>
        <v>#N/A</v>
      </c>
      <c r="H81" s="4" t="e">
        <f>#N/A</f>
        <v>#N/A</v>
      </c>
      <c r="I81" s="4" t="e">
        <f>#N/A</f>
        <v>#N/A</v>
      </c>
    </row>
    <row r="82" spans="1:9">
      <c r="A82" s="13"/>
      <c r="B82" s="13" t="e">
        <f>#N/A</f>
        <v>#N/A</v>
      </c>
      <c r="C82" s="13" t="e">
        <f>#N/A</f>
        <v>#N/A</v>
      </c>
      <c r="D82" s="13" t="e">
        <f>#N/A</f>
        <v>#N/A</v>
      </c>
      <c r="E82" s="13" t="e">
        <f>#N/A</f>
        <v>#N/A</v>
      </c>
      <c r="F82" s="13"/>
      <c r="G82" s="90"/>
      <c r="H82" s="4"/>
      <c r="I82" s="4"/>
    </row>
    <row r="83" spans="1:9">
      <c r="A83" s="13"/>
      <c r="B83" s="13" t="e">
        <f>#N/A</f>
        <v>#N/A</v>
      </c>
      <c r="C83" s="13" t="e">
        <f>#N/A</f>
        <v>#N/A</v>
      </c>
      <c r="D83" s="13" t="e">
        <f>#N/A</f>
        <v>#N/A</v>
      </c>
      <c r="E83" s="13" t="e">
        <f>#N/A</f>
        <v>#N/A</v>
      </c>
      <c r="F83" s="13"/>
      <c r="G83" s="90"/>
      <c r="H83" s="4"/>
      <c r="I83" s="4"/>
    </row>
    <row r="84" spans="1:9">
      <c r="A84" s="13"/>
      <c r="B84" s="13" t="e">
        <f>#N/A</f>
        <v>#N/A</v>
      </c>
      <c r="C84" s="13" t="e">
        <f>#N/A</f>
        <v>#N/A</v>
      </c>
      <c r="D84" s="13" t="e">
        <f>#N/A</f>
        <v>#N/A</v>
      </c>
      <c r="E84" s="13" t="e">
        <f>#N/A</f>
        <v>#N/A</v>
      </c>
      <c r="F84" s="13"/>
      <c r="G84" s="90"/>
      <c r="H84" s="4"/>
      <c r="I84" s="4"/>
    </row>
    <row r="85" spans="1:9">
      <c r="A85" s="13" t="e">
        <f>#N/A</f>
        <v>#N/A</v>
      </c>
      <c r="B85" s="13" t="e">
        <f>#N/A</f>
        <v>#N/A</v>
      </c>
      <c r="C85" s="13" t="e">
        <f>#N/A</f>
        <v>#N/A</v>
      </c>
      <c r="D85" s="13" t="e">
        <f>#N/A</f>
        <v>#N/A</v>
      </c>
      <c r="E85" s="13" t="e">
        <f>#N/A</f>
        <v>#N/A</v>
      </c>
      <c r="F85" s="13"/>
      <c r="G85" s="90" t="e">
        <f>#N/A</f>
        <v>#N/A</v>
      </c>
      <c r="H85" s="4" t="e">
        <f>#N/A</f>
        <v>#N/A</v>
      </c>
      <c r="I85" s="4" t="e">
        <f>#N/A</f>
        <v>#N/A</v>
      </c>
    </row>
    <row r="86" spans="1:9">
      <c r="A86" s="13"/>
      <c r="B86" s="13" t="e">
        <f>#N/A</f>
        <v>#N/A</v>
      </c>
      <c r="C86" s="13" t="e">
        <f>#N/A</f>
        <v>#N/A</v>
      </c>
      <c r="D86" s="13" t="e">
        <f>#N/A</f>
        <v>#N/A</v>
      </c>
      <c r="E86" s="13" t="e">
        <f>#N/A</f>
        <v>#N/A</v>
      </c>
      <c r="F86" s="13"/>
      <c r="G86" s="90"/>
      <c r="H86" s="4"/>
      <c r="I86" s="4"/>
    </row>
    <row r="87" spans="1:9">
      <c r="A87" s="13"/>
      <c r="B87" s="13" t="e">
        <f>#N/A</f>
        <v>#N/A</v>
      </c>
      <c r="C87" s="13" t="e">
        <f>#N/A</f>
        <v>#N/A</v>
      </c>
      <c r="D87" s="13" t="e">
        <f>#N/A</f>
        <v>#N/A</v>
      </c>
      <c r="E87" s="13" t="e">
        <f>#N/A</f>
        <v>#N/A</v>
      </c>
      <c r="F87" s="13"/>
      <c r="G87" s="90"/>
      <c r="H87" s="4"/>
      <c r="I87" s="4"/>
    </row>
    <row r="88" spans="1:9">
      <c r="A88" s="13"/>
      <c r="B88" s="13" t="e">
        <f>#N/A</f>
        <v>#N/A</v>
      </c>
      <c r="C88" s="13" t="e">
        <f>#N/A</f>
        <v>#N/A</v>
      </c>
      <c r="D88" s="13" t="e">
        <f>#N/A</f>
        <v>#N/A</v>
      </c>
      <c r="E88" s="13" t="e">
        <f>#N/A</f>
        <v>#N/A</v>
      </c>
      <c r="F88" s="13"/>
      <c r="G88" s="90"/>
      <c r="H88" s="4"/>
      <c r="I88" s="4"/>
    </row>
    <row r="89" spans="1:9">
      <c r="A89" s="13" t="e">
        <f>#N/A</f>
        <v>#N/A</v>
      </c>
      <c r="B89" s="13" t="e">
        <f>#N/A</f>
        <v>#N/A</v>
      </c>
      <c r="C89" s="13" t="e">
        <f>#N/A</f>
        <v>#N/A</v>
      </c>
      <c r="D89" s="13" t="e">
        <f>#N/A</f>
        <v>#N/A</v>
      </c>
      <c r="E89" s="13" t="e">
        <f>#N/A</f>
        <v>#N/A</v>
      </c>
      <c r="F89" s="13"/>
      <c r="G89" s="90" t="e">
        <f>#N/A</f>
        <v>#N/A</v>
      </c>
      <c r="H89" s="4" t="e">
        <f>#N/A</f>
        <v>#N/A</v>
      </c>
      <c r="I89" s="4" t="e">
        <f>#N/A</f>
        <v>#N/A</v>
      </c>
    </row>
    <row r="90" spans="1:9">
      <c r="A90" s="13"/>
      <c r="B90" s="13" t="e">
        <f>#N/A</f>
        <v>#N/A</v>
      </c>
      <c r="C90" s="13" t="e">
        <f>#N/A</f>
        <v>#N/A</v>
      </c>
      <c r="D90" s="13" t="e">
        <f>#N/A</f>
        <v>#N/A</v>
      </c>
      <c r="E90" s="13" t="e">
        <f>#N/A</f>
        <v>#N/A</v>
      </c>
      <c r="F90" s="13"/>
      <c r="G90" s="90"/>
      <c r="H90" s="4"/>
      <c r="I90" s="4"/>
    </row>
    <row r="91" spans="1:9">
      <c r="A91" s="13"/>
      <c r="B91" s="13" t="e">
        <f>#N/A</f>
        <v>#N/A</v>
      </c>
      <c r="C91" s="13" t="e">
        <f>#N/A</f>
        <v>#N/A</v>
      </c>
      <c r="D91" s="13" t="e">
        <f>#N/A</f>
        <v>#N/A</v>
      </c>
      <c r="E91" s="13" t="e">
        <f>#N/A</f>
        <v>#N/A</v>
      </c>
      <c r="F91" s="13"/>
      <c r="G91" s="90"/>
      <c r="H91" s="4"/>
      <c r="I91" s="4"/>
    </row>
    <row r="92" spans="1:9">
      <c r="A92" s="13"/>
      <c r="B92" s="13" t="e">
        <f>#N/A</f>
        <v>#N/A</v>
      </c>
      <c r="C92" s="13" t="e">
        <f>#N/A</f>
        <v>#N/A</v>
      </c>
      <c r="D92" s="13" t="e">
        <f>#N/A</f>
        <v>#N/A</v>
      </c>
      <c r="E92" s="13" t="e">
        <f>#N/A</f>
        <v>#N/A</v>
      </c>
      <c r="F92" s="13"/>
      <c r="G92" s="90"/>
      <c r="H92" s="4"/>
      <c r="I92" s="4"/>
    </row>
    <row r="93" spans="1:9">
      <c r="A93" s="13" t="e">
        <f>#N/A</f>
        <v>#N/A</v>
      </c>
      <c r="B93" s="13" t="e">
        <f>#N/A</f>
        <v>#N/A</v>
      </c>
      <c r="C93" s="13" t="e">
        <f>#N/A</f>
        <v>#N/A</v>
      </c>
      <c r="D93" s="13" t="e">
        <f>#N/A</f>
        <v>#N/A</v>
      </c>
      <c r="E93" s="13" t="e">
        <f>#N/A</f>
        <v>#N/A</v>
      </c>
      <c r="F93" s="13"/>
      <c r="G93" s="90" t="e">
        <f>#N/A</f>
        <v>#N/A</v>
      </c>
      <c r="H93" s="4" t="e">
        <f>#N/A</f>
        <v>#N/A</v>
      </c>
      <c r="I93" s="4" t="e">
        <f>#N/A</f>
        <v>#N/A</v>
      </c>
    </row>
    <row r="94" spans="1:9">
      <c r="A94" s="13"/>
      <c r="B94" s="13" t="e">
        <f>#N/A</f>
        <v>#N/A</v>
      </c>
      <c r="C94" s="13" t="e">
        <f>#N/A</f>
        <v>#N/A</v>
      </c>
      <c r="D94" s="13" t="e">
        <f>#N/A</f>
        <v>#N/A</v>
      </c>
      <c r="E94" s="13" t="e">
        <f>#N/A</f>
        <v>#N/A</v>
      </c>
      <c r="F94" s="13"/>
      <c r="G94" s="90"/>
      <c r="H94" s="4"/>
      <c r="I94" s="4"/>
    </row>
    <row r="95" spans="1:9">
      <c r="A95" s="13"/>
      <c r="B95" s="13" t="e">
        <f>#N/A</f>
        <v>#N/A</v>
      </c>
      <c r="C95" s="13" t="e">
        <f>#N/A</f>
        <v>#N/A</v>
      </c>
      <c r="D95" s="13" t="e">
        <f>#N/A</f>
        <v>#N/A</v>
      </c>
      <c r="E95" s="13" t="e">
        <f>#N/A</f>
        <v>#N/A</v>
      </c>
      <c r="F95" s="13"/>
      <c r="G95" s="90"/>
      <c r="H95" s="4"/>
      <c r="I95" s="4"/>
    </row>
    <row r="96" spans="1:9">
      <c r="A96" s="13"/>
      <c r="B96" s="13" t="e">
        <f>#N/A</f>
        <v>#N/A</v>
      </c>
      <c r="C96" s="13" t="e">
        <f>#N/A</f>
        <v>#N/A</v>
      </c>
      <c r="D96" s="13" t="e">
        <f>#N/A</f>
        <v>#N/A</v>
      </c>
      <c r="E96" s="13" t="e">
        <f>#N/A</f>
        <v>#N/A</v>
      </c>
      <c r="F96" s="13"/>
      <c r="G96" s="90"/>
      <c r="H96" s="4"/>
      <c r="I96" s="4"/>
    </row>
    <row r="97" spans="1:9">
      <c r="A97" s="13" t="e">
        <f>#N/A</f>
        <v>#N/A</v>
      </c>
      <c r="B97" s="13" t="e">
        <f>#N/A</f>
        <v>#N/A</v>
      </c>
      <c r="C97" s="13" t="e">
        <f>#N/A</f>
        <v>#N/A</v>
      </c>
      <c r="D97" s="13" t="e">
        <f>#N/A</f>
        <v>#N/A</v>
      </c>
      <c r="E97" s="13" t="e">
        <f>#N/A</f>
        <v>#N/A</v>
      </c>
      <c r="F97" s="13"/>
      <c r="G97" s="90" t="e">
        <f>#N/A</f>
        <v>#N/A</v>
      </c>
      <c r="H97" s="4" t="e">
        <f>#N/A</f>
        <v>#N/A</v>
      </c>
      <c r="I97" s="4" t="e">
        <f>#N/A</f>
        <v>#N/A</v>
      </c>
    </row>
    <row r="98" spans="1:9">
      <c r="A98" s="13"/>
      <c r="B98" s="13" t="e">
        <f>#N/A</f>
        <v>#N/A</v>
      </c>
      <c r="C98" s="13" t="e">
        <f>#N/A</f>
        <v>#N/A</v>
      </c>
      <c r="D98" s="13" t="e">
        <f>#N/A</f>
        <v>#N/A</v>
      </c>
      <c r="E98" s="13" t="e">
        <f>#N/A</f>
        <v>#N/A</v>
      </c>
      <c r="F98" s="13"/>
      <c r="G98" s="90"/>
      <c r="H98" s="4"/>
      <c r="I98" s="4"/>
    </row>
    <row r="99" spans="1:9">
      <c r="A99" s="13"/>
      <c r="B99" s="13" t="e">
        <f>#N/A</f>
        <v>#N/A</v>
      </c>
      <c r="C99" s="13" t="e">
        <f>#N/A</f>
        <v>#N/A</v>
      </c>
      <c r="D99" s="13" t="e">
        <f>#N/A</f>
        <v>#N/A</v>
      </c>
      <c r="E99" s="13" t="e">
        <f>#N/A</f>
        <v>#N/A</v>
      </c>
      <c r="F99" s="13"/>
      <c r="G99" s="90"/>
      <c r="H99" s="4"/>
      <c r="I99" s="4"/>
    </row>
    <row r="100" spans="1:9">
      <c r="A100" s="13"/>
      <c r="B100" s="13" t="e">
        <f>#N/A</f>
        <v>#N/A</v>
      </c>
      <c r="C100" s="13" t="e">
        <f>#N/A</f>
        <v>#N/A</v>
      </c>
      <c r="D100" s="13" t="e">
        <f>#N/A</f>
        <v>#N/A</v>
      </c>
      <c r="E100" s="13" t="e">
        <f>#N/A</f>
        <v>#N/A</v>
      </c>
      <c r="F100" s="13"/>
      <c r="G100" s="90"/>
      <c r="H100" s="4"/>
      <c r="I100" s="4"/>
    </row>
    <row r="101" spans="1:9">
      <c r="A101" s="13" t="e">
        <f>#N/A</f>
        <v>#N/A</v>
      </c>
      <c r="B101" s="13" t="e">
        <f>#N/A</f>
        <v>#N/A</v>
      </c>
      <c r="C101" s="13" t="e">
        <f>#N/A</f>
        <v>#N/A</v>
      </c>
      <c r="D101" s="13" t="e">
        <f>#N/A</f>
        <v>#N/A</v>
      </c>
      <c r="E101" s="13" t="e">
        <f>#N/A</f>
        <v>#N/A</v>
      </c>
      <c r="F101" s="13"/>
      <c r="G101" s="90" t="e">
        <f>#N/A</f>
        <v>#N/A</v>
      </c>
      <c r="H101" s="4" t="e">
        <f>#N/A</f>
        <v>#N/A</v>
      </c>
      <c r="I101" s="4" t="e">
        <f>#N/A</f>
        <v>#N/A</v>
      </c>
    </row>
    <row r="102" spans="1:9">
      <c r="A102" s="13"/>
      <c r="B102" s="13" t="e">
        <f>#N/A</f>
        <v>#N/A</v>
      </c>
      <c r="C102" s="13" t="e">
        <f>#N/A</f>
        <v>#N/A</v>
      </c>
      <c r="D102" s="13" t="e">
        <f>#N/A</f>
        <v>#N/A</v>
      </c>
      <c r="E102" s="13" t="e">
        <f>#N/A</f>
        <v>#N/A</v>
      </c>
      <c r="F102" s="13"/>
      <c r="G102" s="90"/>
      <c r="H102" s="4"/>
      <c r="I102" s="4"/>
    </row>
    <row r="103" spans="1:9">
      <c r="A103" s="13"/>
      <c r="B103" s="13" t="e">
        <f>#N/A</f>
        <v>#N/A</v>
      </c>
      <c r="C103" s="13" t="e">
        <f>#N/A</f>
        <v>#N/A</v>
      </c>
      <c r="D103" s="13" t="e">
        <f>#N/A</f>
        <v>#N/A</v>
      </c>
      <c r="E103" s="13" t="e">
        <f>#N/A</f>
        <v>#N/A</v>
      </c>
      <c r="F103" s="13"/>
      <c r="G103" s="90"/>
      <c r="H103" s="4"/>
      <c r="I103" s="4"/>
    </row>
    <row r="104" spans="1:9">
      <c r="A104" s="13"/>
      <c r="B104" s="13" t="e">
        <f>#N/A</f>
        <v>#N/A</v>
      </c>
      <c r="C104" s="13" t="e">
        <f>#N/A</f>
        <v>#N/A</v>
      </c>
      <c r="D104" s="13" t="e">
        <f>#N/A</f>
        <v>#N/A</v>
      </c>
      <c r="E104" s="13" t="e">
        <f>#N/A</f>
        <v>#N/A</v>
      </c>
      <c r="F104" s="13"/>
      <c r="G104" s="90"/>
      <c r="H104" s="4"/>
      <c r="I104" s="4"/>
    </row>
    <row r="105" spans="1:9">
      <c r="A105" s="13" t="e">
        <f>#N/A</f>
        <v>#N/A</v>
      </c>
      <c r="B105" s="13" t="e">
        <f>#N/A</f>
        <v>#N/A</v>
      </c>
      <c r="C105" s="13" t="e">
        <f>#N/A</f>
        <v>#N/A</v>
      </c>
      <c r="D105" s="13" t="e">
        <f>#N/A</f>
        <v>#N/A</v>
      </c>
      <c r="E105" s="13" t="e">
        <f>#N/A</f>
        <v>#N/A</v>
      </c>
      <c r="F105" s="13"/>
      <c r="G105" s="90" t="e">
        <f>#N/A</f>
        <v>#N/A</v>
      </c>
      <c r="H105" s="4" t="e">
        <f>#N/A</f>
        <v>#N/A</v>
      </c>
      <c r="I105" s="4" t="e">
        <f>#N/A</f>
        <v>#N/A</v>
      </c>
    </row>
    <row r="106" spans="1:9">
      <c r="A106" s="13"/>
      <c r="B106" s="13" t="e">
        <f>#N/A</f>
        <v>#N/A</v>
      </c>
      <c r="C106" s="13" t="e">
        <f>#N/A</f>
        <v>#N/A</v>
      </c>
      <c r="D106" s="13" t="e">
        <f>#N/A</f>
        <v>#N/A</v>
      </c>
      <c r="E106" s="13" t="e">
        <f>#N/A</f>
        <v>#N/A</v>
      </c>
      <c r="F106" s="13"/>
      <c r="G106" s="90"/>
      <c r="H106" s="4"/>
      <c r="I106" s="4"/>
    </row>
    <row r="107" spans="1:9">
      <c r="A107" s="13"/>
      <c r="B107" s="13" t="e">
        <f>#N/A</f>
        <v>#N/A</v>
      </c>
      <c r="C107" s="13" t="e">
        <f>#N/A</f>
        <v>#N/A</v>
      </c>
      <c r="D107" s="13" t="e">
        <f>#N/A</f>
        <v>#N/A</v>
      </c>
      <c r="E107" s="13" t="e">
        <f>#N/A</f>
        <v>#N/A</v>
      </c>
      <c r="F107" s="13"/>
      <c r="G107" s="90"/>
      <c r="H107" s="4"/>
      <c r="I107" s="4"/>
    </row>
    <row r="108" spans="1:9">
      <c r="A108" s="13"/>
      <c r="B108" s="13" t="e">
        <f>#N/A</f>
        <v>#N/A</v>
      </c>
      <c r="C108" s="13" t="e">
        <f>#N/A</f>
        <v>#N/A</v>
      </c>
      <c r="D108" s="13" t="e">
        <f>#N/A</f>
        <v>#N/A</v>
      </c>
      <c r="E108" s="13" t="e">
        <f>#N/A</f>
        <v>#N/A</v>
      </c>
      <c r="F108" s="13"/>
      <c r="G108" s="90"/>
      <c r="H108" s="4"/>
      <c r="I108" s="4"/>
    </row>
    <row r="109" spans="1:9">
      <c r="A109" s="13" t="e">
        <f>#N/A</f>
        <v>#N/A</v>
      </c>
      <c r="B109" s="13" t="e">
        <f>#N/A</f>
        <v>#N/A</v>
      </c>
      <c r="C109" s="13" t="e">
        <f>#N/A</f>
        <v>#N/A</v>
      </c>
      <c r="D109" s="13" t="e">
        <f>#N/A</f>
        <v>#N/A</v>
      </c>
      <c r="E109" s="13" t="e">
        <f>#N/A</f>
        <v>#N/A</v>
      </c>
      <c r="F109" s="13"/>
      <c r="G109" s="90" t="e">
        <f>#N/A</f>
        <v>#N/A</v>
      </c>
      <c r="H109" s="4" t="e">
        <f>#N/A</f>
        <v>#N/A</v>
      </c>
      <c r="I109" s="4" t="e">
        <f>#N/A</f>
        <v>#N/A</v>
      </c>
    </row>
    <row r="110" spans="1:9">
      <c r="A110" s="13"/>
      <c r="B110" s="13" t="e">
        <f>#N/A</f>
        <v>#N/A</v>
      </c>
      <c r="C110" s="13" t="e">
        <f>#N/A</f>
        <v>#N/A</v>
      </c>
      <c r="D110" s="13" t="e">
        <f>#N/A</f>
        <v>#N/A</v>
      </c>
      <c r="E110" s="13" t="e">
        <f>#N/A</f>
        <v>#N/A</v>
      </c>
      <c r="F110" s="13"/>
      <c r="G110" s="90"/>
      <c r="H110" s="4"/>
      <c r="I110" s="4"/>
    </row>
    <row r="111" spans="1:9">
      <c r="A111" s="13"/>
      <c r="B111" s="13" t="e">
        <f>#N/A</f>
        <v>#N/A</v>
      </c>
      <c r="C111" s="13" t="e">
        <f>#N/A</f>
        <v>#N/A</v>
      </c>
      <c r="D111" s="13" t="e">
        <f>#N/A</f>
        <v>#N/A</v>
      </c>
      <c r="E111" s="13" t="e">
        <f>#N/A</f>
        <v>#N/A</v>
      </c>
      <c r="F111" s="13"/>
      <c r="G111" s="90"/>
      <c r="H111" s="4"/>
      <c r="I111" s="4"/>
    </row>
    <row r="112" spans="1:9">
      <c r="A112" s="13"/>
      <c r="B112" s="13" t="e">
        <f>#N/A</f>
        <v>#N/A</v>
      </c>
      <c r="C112" s="13" t="e">
        <f>#N/A</f>
        <v>#N/A</v>
      </c>
      <c r="D112" s="13" t="e">
        <f>#N/A</f>
        <v>#N/A</v>
      </c>
      <c r="E112" s="13" t="e">
        <f>#N/A</f>
        <v>#N/A</v>
      </c>
      <c r="F112" s="13"/>
      <c r="G112" s="90"/>
      <c r="H112" s="4"/>
      <c r="I112" s="4"/>
    </row>
    <row r="113" spans="1:9">
      <c r="A113" s="13" t="e">
        <f>#N/A</f>
        <v>#N/A</v>
      </c>
      <c r="B113" s="13" t="e">
        <f>#N/A</f>
        <v>#N/A</v>
      </c>
      <c r="C113" s="13" t="e">
        <f>#N/A</f>
        <v>#N/A</v>
      </c>
      <c r="D113" s="13" t="e">
        <f>#N/A</f>
        <v>#N/A</v>
      </c>
      <c r="E113" s="13" t="e">
        <f>#N/A</f>
        <v>#N/A</v>
      </c>
      <c r="F113" s="13"/>
      <c r="G113" s="90" t="e">
        <f>#N/A</f>
        <v>#N/A</v>
      </c>
      <c r="H113" s="4" t="e">
        <f>#N/A</f>
        <v>#N/A</v>
      </c>
      <c r="I113" s="4" t="e">
        <f>#N/A</f>
        <v>#N/A</v>
      </c>
    </row>
    <row r="114" spans="1:9">
      <c r="A114" s="13"/>
      <c r="B114" s="13" t="e">
        <f>#N/A</f>
        <v>#N/A</v>
      </c>
      <c r="C114" s="13" t="e">
        <f>#N/A</f>
        <v>#N/A</v>
      </c>
      <c r="D114" s="13" t="e">
        <f>#N/A</f>
        <v>#N/A</v>
      </c>
      <c r="E114" s="13" t="e">
        <f>#N/A</f>
        <v>#N/A</v>
      </c>
      <c r="F114" s="13"/>
      <c r="G114" s="90"/>
      <c r="H114" s="4"/>
      <c r="I114" s="4"/>
    </row>
    <row r="115" spans="1:9">
      <c r="A115" s="13"/>
      <c r="B115" s="13" t="e">
        <f>#N/A</f>
        <v>#N/A</v>
      </c>
      <c r="C115" s="13" t="e">
        <f>#N/A</f>
        <v>#N/A</v>
      </c>
      <c r="D115" s="13" t="e">
        <f>#N/A</f>
        <v>#N/A</v>
      </c>
      <c r="E115" s="13" t="e">
        <f>#N/A</f>
        <v>#N/A</v>
      </c>
      <c r="F115" s="13"/>
      <c r="G115" s="90"/>
      <c r="H115" s="4"/>
      <c r="I115" s="4"/>
    </row>
    <row r="116" spans="1:9">
      <c r="A116" s="13"/>
      <c r="B116" s="13" t="e">
        <f>#N/A</f>
        <v>#N/A</v>
      </c>
      <c r="C116" s="13" t="e">
        <f>#N/A</f>
        <v>#N/A</v>
      </c>
      <c r="D116" s="13" t="e">
        <f>#N/A</f>
        <v>#N/A</v>
      </c>
      <c r="E116" s="13" t="e">
        <f>#N/A</f>
        <v>#N/A</v>
      </c>
      <c r="F116" s="13"/>
      <c r="G116" s="90"/>
      <c r="H116" s="4"/>
      <c r="I116" s="4"/>
    </row>
    <row r="117" spans="1:9">
      <c r="A117" s="13" t="e">
        <f>#N/A</f>
        <v>#N/A</v>
      </c>
      <c r="B117" s="13" t="e">
        <f>#N/A</f>
        <v>#N/A</v>
      </c>
      <c r="C117" s="197" t="e">
        <f>#N/A</f>
        <v>#N/A</v>
      </c>
      <c r="D117" s="13" t="e">
        <f>#N/A</f>
        <v>#N/A</v>
      </c>
      <c r="E117" s="13" t="e">
        <f>#N/A</f>
        <v>#N/A</v>
      </c>
      <c r="F117" s="13"/>
      <c r="G117" s="90" t="e">
        <f>#N/A</f>
        <v>#N/A</v>
      </c>
      <c r="H117" s="4" t="e">
        <f>#N/A</f>
        <v>#N/A</v>
      </c>
      <c r="I117" s="4" t="e">
        <f>#N/A</f>
        <v>#N/A</v>
      </c>
    </row>
    <row r="118" spans="1:9">
      <c r="A118" s="13"/>
      <c r="B118" s="13" t="e">
        <f>#N/A</f>
        <v>#N/A</v>
      </c>
      <c r="C118" s="13" t="e">
        <f>#N/A</f>
        <v>#N/A</v>
      </c>
      <c r="D118" s="13" t="e">
        <f>#N/A</f>
        <v>#N/A</v>
      </c>
      <c r="E118" s="13" t="e">
        <f>#N/A</f>
        <v>#N/A</v>
      </c>
      <c r="F118" s="13"/>
      <c r="G118" s="90"/>
      <c r="H118" s="4"/>
      <c r="I118" s="4"/>
    </row>
    <row r="119" spans="1:9">
      <c r="A119" s="13"/>
      <c r="B119" s="13" t="e">
        <f>#N/A</f>
        <v>#N/A</v>
      </c>
      <c r="C119" s="13" t="e">
        <f>#N/A</f>
        <v>#N/A</v>
      </c>
      <c r="D119" s="13" t="e">
        <f>#N/A</f>
        <v>#N/A</v>
      </c>
      <c r="E119" s="13" t="e">
        <f>#N/A</f>
        <v>#N/A</v>
      </c>
      <c r="F119" s="13"/>
      <c r="G119" s="90"/>
      <c r="H119" s="4"/>
      <c r="I119" s="4"/>
    </row>
    <row r="120" spans="1:9">
      <c r="A120" s="13"/>
      <c r="B120" s="13" t="e">
        <f>#N/A</f>
        <v>#N/A</v>
      </c>
      <c r="C120" s="13" t="e">
        <f>#N/A</f>
        <v>#N/A</v>
      </c>
      <c r="D120" s="13" t="e">
        <f>#N/A</f>
        <v>#N/A</v>
      </c>
      <c r="E120" s="13" t="e">
        <f>#N/A</f>
        <v>#N/A</v>
      </c>
      <c r="F120" s="13"/>
      <c r="G120" s="90"/>
      <c r="H120" s="4"/>
      <c r="I120" s="4"/>
    </row>
    <row r="121" spans="1:9">
      <c r="A121" s="13" t="e">
        <f>#N/A</f>
        <v>#N/A</v>
      </c>
      <c r="B121" s="13" t="e">
        <f>#N/A</f>
        <v>#N/A</v>
      </c>
      <c r="C121" s="197" t="e">
        <f>#N/A</f>
        <v>#N/A</v>
      </c>
      <c r="D121" s="13" t="e">
        <f>#N/A</f>
        <v>#N/A</v>
      </c>
      <c r="E121" s="13" t="e">
        <f>#N/A</f>
        <v>#N/A</v>
      </c>
      <c r="F121" s="13"/>
      <c r="G121" s="90" t="e">
        <f>#N/A</f>
        <v>#N/A</v>
      </c>
      <c r="H121" s="4" t="e">
        <f>#N/A</f>
        <v>#N/A</v>
      </c>
      <c r="I121" s="4" t="e">
        <f>#N/A</f>
        <v>#N/A</v>
      </c>
    </row>
    <row r="122" spans="1:9">
      <c r="A122" s="13"/>
      <c r="B122" s="13" t="e">
        <f>#N/A</f>
        <v>#N/A</v>
      </c>
      <c r="C122" s="13" t="e">
        <f>#N/A</f>
        <v>#N/A</v>
      </c>
      <c r="D122" s="13" t="e">
        <f>#N/A</f>
        <v>#N/A</v>
      </c>
      <c r="E122" s="13" t="e">
        <f>#N/A</f>
        <v>#N/A</v>
      </c>
      <c r="F122" s="13"/>
      <c r="G122" s="90"/>
      <c r="H122" s="4"/>
      <c r="I122" s="4"/>
    </row>
    <row r="123" spans="1:9">
      <c r="A123" s="13"/>
      <c r="B123" s="13" t="e">
        <f>#N/A</f>
        <v>#N/A</v>
      </c>
      <c r="C123" s="13" t="e">
        <f>#N/A</f>
        <v>#N/A</v>
      </c>
      <c r="D123" s="13" t="e">
        <f>#N/A</f>
        <v>#N/A</v>
      </c>
      <c r="E123" s="13" t="e">
        <f>#N/A</f>
        <v>#N/A</v>
      </c>
      <c r="F123" s="13"/>
      <c r="G123" s="90"/>
      <c r="H123" s="4"/>
      <c r="I123" s="4"/>
    </row>
    <row r="124" spans="1:9">
      <c r="A124" s="13"/>
      <c r="B124" s="13" t="e">
        <f>#N/A</f>
        <v>#N/A</v>
      </c>
      <c r="C124" s="13" t="e">
        <f>#N/A</f>
        <v>#N/A</v>
      </c>
      <c r="D124" s="13" t="e">
        <f>#N/A</f>
        <v>#N/A</v>
      </c>
      <c r="E124" s="13" t="e">
        <f>#N/A</f>
        <v>#N/A</v>
      </c>
      <c r="F124" s="13"/>
      <c r="G124" s="90"/>
      <c r="H124" s="4"/>
      <c r="I124" s="4"/>
    </row>
    <row r="125" spans="1:9">
      <c r="A125" s="13" t="e">
        <f>#N/A</f>
        <v>#N/A</v>
      </c>
      <c r="B125" s="13" t="e">
        <f>#N/A</f>
        <v>#N/A</v>
      </c>
      <c r="C125" s="197" t="e">
        <f>#N/A</f>
        <v>#N/A</v>
      </c>
      <c r="D125" s="13" t="e">
        <f>#N/A</f>
        <v>#N/A</v>
      </c>
      <c r="E125" s="13" t="e">
        <f>#N/A</f>
        <v>#N/A</v>
      </c>
      <c r="F125" s="13"/>
      <c r="G125" s="90" t="e">
        <f>#N/A</f>
        <v>#N/A</v>
      </c>
      <c r="H125" s="4" t="e">
        <f>#N/A</f>
        <v>#N/A</v>
      </c>
      <c r="I125" s="4" t="e">
        <f>#N/A</f>
        <v>#N/A</v>
      </c>
    </row>
    <row r="126" spans="1:9">
      <c r="A126" s="13"/>
      <c r="B126" s="13" t="e">
        <f>#N/A</f>
        <v>#N/A</v>
      </c>
      <c r="C126" s="13" t="e">
        <f>#N/A</f>
        <v>#N/A</v>
      </c>
      <c r="D126" s="13" t="e">
        <f>#N/A</f>
        <v>#N/A</v>
      </c>
      <c r="E126" s="13" t="e">
        <f>#N/A</f>
        <v>#N/A</v>
      </c>
      <c r="F126" s="13"/>
      <c r="G126" s="90"/>
      <c r="H126" s="4"/>
      <c r="I126" s="4"/>
    </row>
    <row r="127" spans="1:9">
      <c r="A127" s="13"/>
      <c r="B127" s="13" t="e">
        <f>#N/A</f>
        <v>#N/A</v>
      </c>
      <c r="C127" s="13" t="e">
        <f>#N/A</f>
        <v>#N/A</v>
      </c>
      <c r="D127" s="13" t="e">
        <f>#N/A</f>
        <v>#N/A</v>
      </c>
      <c r="E127" s="13" t="e">
        <f>#N/A</f>
        <v>#N/A</v>
      </c>
      <c r="F127" s="13"/>
      <c r="G127" s="90"/>
      <c r="H127" s="4"/>
      <c r="I127" s="4"/>
    </row>
    <row r="128" spans="1:9">
      <c r="A128" s="13"/>
      <c r="B128" s="13" t="e">
        <f>#N/A</f>
        <v>#N/A</v>
      </c>
      <c r="C128" s="13" t="e">
        <f>#N/A</f>
        <v>#N/A</v>
      </c>
      <c r="D128" s="13" t="e">
        <f>#N/A</f>
        <v>#N/A</v>
      </c>
      <c r="E128" s="13" t="e">
        <f>#N/A</f>
        <v>#N/A</v>
      </c>
      <c r="F128" s="13"/>
      <c r="G128" s="90"/>
      <c r="H128" s="4"/>
      <c r="I128" s="4"/>
    </row>
    <row r="129" spans="1:9">
      <c r="A129" s="13" t="e">
        <f>#N/A</f>
        <v>#N/A</v>
      </c>
      <c r="B129" s="13" t="e">
        <f>#N/A</f>
        <v>#N/A</v>
      </c>
      <c r="C129" s="197" t="e">
        <f>#N/A</f>
        <v>#N/A</v>
      </c>
      <c r="D129" s="13" t="e">
        <f>#N/A</f>
        <v>#N/A</v>
      </c>
      <c r="E129" s="13" t="e">
        <f>#N/A</f>
        <v>#N/A</v>
      </c>
      <c r="F129" s="13"/>
      <c r="G129" s="90" t="e">
        <f>#N/A</f>
        <v>#N/A</v>
      </c>
      <c r="H129" s="4" t="e">
        <f>#N/A</f>
        <v>#N/A</v>
      </c>
      <c r="I129" s="4" t="e">
        <f>#N/A</f>
        <v>#N/A</v>
      </c>
    </row>
    <row r="130" spans="1:9">
      <c r="A130" s="13"/>
      <c r="B130" s="13" t="e">
        <f>#N/A</f>
        <v>#N/A</v>
      </c>
      <c r="C130" s="13" t="e">
        <f>#N/A</f>
        <v>#N/A</v>
      </c>
      <c r="D130" s="13" t="e">
        <f>#N/A</f>
        <v>#N/A</v>
      </c>
      <c r="E130" s="13" t="e">
        <f>#N/A</f>
        <v>#N/A</v>
      </c>
      <c r="F130" s="13"/>
      <c r="G130" s="90"/>
      <c r="H130" s="4"/>
      <c r="I130" s="4"/>
    </row>
    <row r="131" spans="1:9">
      <c r="A131" s="13"/>
      <c r="B131" s="13" t="e">
        <f>#N/A</f>
        <v>#N/A</v>
      </c>
      <c r="C131" s="13" t="e">
        <f>#N/A</f>
        <v>#N/A</v>
      </c>
      <c r="D131" s="13" t="e">
        <f>#N/A</f>
        <v>#N/A</v>
      </c>
      <c r="E131" s="13" t="e">
        <f>#N/A</f>
        <v>#N/A</v>
      </c>
      <c r="F131" s="13"/>
      <c r="G131" s="90"/>
      <c r="H131" s="4"/>
      <c r="I131" s="4"/>
    </row>
    <row r="132" spans="1:9">
      <c r="A132" s="13"/>
      <c r="B132" s="13" t="e">
        <f>#N/A</f>
        <v>#N/A</v>
      </c>
      <c r="C132" s="13" t="e">
        <f>#N/A</f>
        <v>#N/A</v>
      </c>
      <c r="D132" s="13" t="e">
        <f>#N/A</f>
        <v>#N/A</v>
      </c>
      <c r="E132" s="13" t="e">
        <f>#N/A</f>
        <v>#N/A</v>
      </c>
      <c r="F132" s="13"/>
      <c r="G132" s="90"/>
      <c r="H132" s="4"/>
      <c r="I132" s="4"/>
    </row>
    <row r="133" spans="1:9">
      <c r="A133" s="13" t="e">
        <f>#N/A</f>
        <v>#N/A</v>
      </c>
      <c r="B133" s="13" t="e">
        <f>#N/A</f>
        <v>#N/A</v>
      </c>
      <c r="C133" s="197" t="e">
        <f>#N/A</f>
        <v>#N/A</v>
      </c>
      <c r="D133" s="13" t="e">
        <f>#N/A</f>
        <v>#N/A</v>
      </c>
      <c r="E133" s="13" t="e">
        <f>#N/A</f>
        <v>#N/A</v>
      </c>
      <c r="F133" s="13"/>
      <c r="G133" s="90" t="e">
        <f>#N/A</f>
        <v>#N/A</v>
      </c>
      <c r="H133" s="4" t="e">
        <f>#N/A</f>
        <v>#N/A</v>
      </c>
      <c r="I133" s="4" t="e">
        <f>#N/A</f>
        <v>#N/A</v>
      </c>
    </row>
    <row r="134" spans="1:9">
      <c r="A134" s="13"/>
      <c r="B134" s="13" t="e">
        <f>#N/A</f>
        <v>#N/A</v>
      </c>
      <c r="C134" s="13" t="e">
        <f>#N/A</f>
        <v>#N/A</v>
      </c>
      <c r="D134" s="13" t="e">
        <f>#N/A</f>
        <v>#N/A</v>
      </c>
      <c r="E134" s="13" t="e">
        <f>#N/A</f>
        <v>#N/A</v>
      </c>
      <c r="F134" s="13"/>
      <c r="G134" s="90"/>
      <c r="H134" s="4"/>
      <c r="I134" s="4"/>
    </row>
    <row r="135" spans="1:9">
      <c r="A135" s="13"/>
      <c r="B135" s="13" t="e">
        <f>#N/A</f>
        <v>#N/A</v>
      </c>
      <c r="C135" s="13" t="e">
        <f>#N/A</f>
        <v>#N/A</v>
      </c>
      <c r="D135" s="13" t="e">
        <f>#N/A</f>
        <v>#N/A</v>
      </c>
      <c r="E135" s="13" t="e">
        <f>#N/A</f>
        <v>#N/A</v>
      </c>
      <c r="F135" s="13"/>
      <c r="G135" s="90"/>
      <c r="H135" s="4"/>
      <c r="I135" s="4"/>
    </row>
    <row r="136" spans="1:9">
      <c r="A136" s="13"/>
      <c r="B136" s="13" t="e">
        <f>#N/A</f>
        <v>#N/A</v>
      </c>
      <c r="C136" s="13" t="e">
        <f>#N/A</f>
        <v>#N/A</v>
      </c>
      <c r="D136" s="13" t="e">
        <f>#N/A</f>
        <v>#N/A</v>
      </c>
      <c r="E136" s="13" t="e">
        <f>#N/A</f>
        <v>#N/A</v>
      </c>
      <c r="F136" s="13"/>
      <c r="G136" s="90"/>
      <c r="H136" s="4"/>
      <c r="I136" s="4"/>
    </row>
    <row r="137" spans="1:9">
      <c r="A137" s="13" t="e">
        <f>#N/A</f>
        <v>#N/A</v>
      </c>
      <c r="B137" s="13" t="e">
        <f>#N/A</f>
        <v>#N/A</v>
      </c>
      <c r="C137" s="197" t="e">
        <f>#N/A</f>
        <v>#N/A</v>
      </c>
      <c r="D137" s="13" t="e">
        <f>#N/A</f>
        <v>#N/A</v>
      </c>
      <c r="E137" s="13" t="e">
        <f>#N/A</f>
        <v>#N/A</v>
      </c>
      <c r="F137" s="13"/>
      <c r="G137" s="90" t="e">
        <f>#N/A</f>
        <v>#N/A</v>
      </c>
      <c r="H137" s="4" t="e">
        <f>#N/A</f>
        <v>#N/A</v>
      </c>
      <c r="I137" s="4" t="e">
        <f>#N/A</f>
        <v>#N/A</v>
      </c>
    </row>
    <row r="138" spans="1:9">
      <c r="A138" s="13"/>
      <c r="B138" s="13" t="e">
        <f>#N/A</f>
        <v>#N/A</v>
      </c>
      <c r="C138" s="13" t="e">
        <f>#N/A</f>
        <v>#N/A</v>
      </c>
      <c r="D138" s="13" t="e">
        <f>#N/A</f>
        <v>#N/A</v>
      </c>
      <c r="E138" s="13" t="e">
        <f>#N/A</f>
        <v>#N/A</v>
      </c>
      <c r="F138" s="13"/>
      <c r="G138" s="90"/>
      <c r="H138" s="4"/>
      <c r="I138" s="4"/>
    </row>
    <row r="139" spans="1:9">
      <c r="A139" s="13"/>
      <c r="B139" s="13" t="e">
        <f>#N/A</f>
        <v>#N/A</v>
      </c>
      <c r="C139" s="13" t="e">
        <f>#N/A</f>
        <v>#N/A</v>
      </c>
      <c r="D139" s="13" t="e">
        <f>#N/A</f>
        <v>#N/A</v>
      </c>
      <c r="E139" s="13" t="e">
        <f>#N/A</f>
        <v>#N/A</v>
      </c>
      <c r="F139" s="13"/>
      <c r="G139" s="90"/>
      <c r="H139" s="4"/>
      <c r="I139" s="4"/>
    </row>
    <row r="140" spans="1:9">
      <c r="A140" s="13"/>
      <c r="B140" s="13" t="e">
        <f>#N/A</f>
        <v>#N/A</v>
      </c>
      <c r="C140" s="13" t="e">
        <f>#N/A</f>
        <v>#N/A</v>
      </c>
      <c r="D140" s="13" t="e">
        <f>#N/A</f>
        <v>#N/A</v>
      </c>
      <c r="E140" s="13" t="e">
        <f>#N/A</f>
        <v>#N/A</v>
      </c>
      <c r="F140" s="13"/>
      <c r="G140" s="90"/>
      <c r="H140" s="4"/>
      <c r="I140" s="4"/>
    </row>
    <row r="141" spans="1:9">
      <c r="A141" s="13" t="e">
        <f>#N/A</f>
        <v>#N/A</v>
      </c>
      <c r="B141" s="13" t="e">
        <f>#N/A</f>
        <v>#N/A</v>
      </c>
      <c r="C141" s="197" t="e">
        <f>#N/A</f>
        <v>#N/A</v>
      </c>
      <c r="D141" s="13" t="e">
        <f>#N/A</f>
        <v>#N/A</v>
      </c>
      <c r="E141" s="13" t="e">
        <f>#N/A</f>
        <v>#N/A</v>
      </c>
      <c r="F141" s="13"/>
      <c r="G141" s="90" t="e">
        <f>#N/A</f>
        <v>#N/A</v>
      </c>
      <c r="H141" s="4" t="e">
        <f>#N/A</f>
        <v>#N/A</v>
      </c>
      <c r="I141" s="4" t="e">
        <f>#N/A</f>
        <v>#N/A</v>
      </c>
    </row>
    <row r="142" spans="1:9">
      <c r="A142" s="13"/>
      <c r="B142" s="13" t="e">
        <f>#N/A</f>
        <v>#N/A</v>
      </c>
      <c r="C142" s="13" t="e">
        <f>#N/A</f>
        <v>#N/A</v>
      </c>
      <c r="D142" s="13" t="e">
        <f>#N/A</f>
        <v>#N/A</v>
      </c>
      <c r="E142" s="13" t="e">
        <f>#N/A</f>
        <v>#N/A</v>
      </c>
      <c r="F142" s="13"/>
      <c r="G142" s="90"/>
      <c r="H142" s="4"/>
      <c r="I142" s="4"/>
    </row>
    <row r="143" spans="1:9">
      <c r="A143" s="13"/>
      <c r="B143" s="13" t="e">
        <f>#N/A</f>
        <v>#N/A</v>
      </c>
      <c r="C143" s="13" t="e">
        <f>#N/A</f>
        <v>#N/A</v>
      </c>
      <c r="D143" s="13" t="e">
        <f>#N/A</f>
        <v>#N/A</v>
      </c>
      <c r="E143" s="13" t="e">
        <f>#N/A</f>
        <v>#N/A</v>
      </c>
      <c r="F143" s="13"/>
      <c r="G143" s="90"/>
      <c r="H143" s="4"/>
      <c r="I143" s="4"/>
    </row>
    <row r="144" spans="1:9">
      <c r="A144" s="13"/>
      <c r="B144" s="13" t="e">
        <f>#N/A</f>
        <v>#N/A</v>
      </c>
      <c r="C144" s="13" t="e">
        <f>#N/A</f>
        <v>#N/A</v>
      </c>
      <c r="D144" s="13" t="e">
        <f>#N/A</f>
        <v>#N/A</v>
      </c>
      <c r="E144" s="13" t="e">
        <f>#N/A</f>
        <v>#N/A</v>
      </c>
      <c r="F144" s="13"/>
      <c r="G144" s="90"/>
      <c r="H144" s="4"/>
      <c r="I144" s="4"/>
    </row>
    <row r="145" spans="1:9">
      <c r="A145" s="13" t="e">
        <f>#N/A</f>
        <v>#N/A</v>
      </c>
      <c r="B145" s="13" t="e">
        <f>#N/A</f>
        <v>#N/A</v>
      </c>
      <c r="C145" s="197" t="e">
        <f>#N/A</f>
        <v>#N/A</v>
      </c>
      <c r="D145" s="13" t="e">
        <f>#N/A</f>
        <v>#N/A</v>
      </c>
      <c r="E145" s="13" t="e">
        <f>#N/A</f>
        <v>#N/A</v>
      </c>
      <c r="F145" s="13"/>
      <c r="G145" s="90" t="e">
        <f>#N/A</f>
        <v>#N/A</v>
      </c>
      <c r="H145" s="4" t="e">
        <f>#N/A</f>
        <v>#N/A</v>
      </c>
      <c r="I145" s="4" t="e">
        <f>#N/A</f>
        <v>#N/A</v>
      </c>
    </row>
    <row r="146" spans="1:9">
      <c r="A146" s="13"/>
      <c r="B146" s="13" t="e">
        <f>#N/A</f>
        <v>#N/A</v>
      </c>
      <c r="C146" s="13" t="e">
        <f>#N/A</f>
        <v>#N/A</v>
      </c>
      <c r="D146" s="13" t="e">
        <f>#N/A</f>
        <v>#N/A</v>
      </c>
      <c r="E146" s="13" t="e">
        <f>#N/A</f>
        <v>#N/A</v>
      </c>
      <c r="F146" s="13"/>
      <c r="G146" s="90"/>
      <c r="H146" s="4"/>
      <c r="I146" s="4"/>
    </row>
    <row r="147" spans="1:9">
      <c r="A147" s="13"/>
      <c r="B147" s="13" t="e">
        <f>#N/A</f>
        <v>#N/A</v>
      </c>
      <c r="C147" s="13" t="e">
        <f>#N/A</f>
        <v>#N/A</v>
      </c>
      <c r="D147" s="13" t="e">
        <f>#N/A</f>
        <v>#N/A</v>
      </c>
      <c r="E147" s="13" t="e">
        <f>#N/A</f>
        <v>#N/A</v>
      </c>
      <c r="F147" s="13"/>
      <c r="G147" s="90"/>
      <c r="H147" s="4"/>
      <c r="I147" s="4"/>
    </row>
    <row r="148" spans="1:9">
      <c r="A148" s="13"/>
      <c r="B148" s="13" t="e">
        <f>#N/A</f>
        <v>#N/A</v>
      </c>
      <c r="C148" s="13" t="e">
        <f>#N/A</f>
        <v>#N/A</v>
      </c>
      <c r="D148" s="13" t="e">
        <f>#N/A</f>
        <v>#N/A</v>
      </c>
      <c r="E148" s="13" t="e">
        <f>#N/A</f>
        <v>#N/A</v>
      </c>
      <c r="F148" s="13"/>
      <c r="G148" s="90"/>
      <c r="H148" s="4"/>
      <c r="I148" s="4"/>
    </row>
    <row r="149" spans="1:9">
      <c r="A149" s="13" t="e">
        <f>#N/A</f>
        <v>#N/A</v>
      </c>
      <c r="B149" s="13" t="e">
        <f>#N/A</f>
        <v>#N/A</v>
      </c>
      <c r="C149" s="197" t="e">
        <f>#N/A</f>
        <v>#N/A</v>
      </c>
      <c r="D149" s="13" t="e">
        <f>#N/A</f>
        <v>#N/A</v>
      </c>
      <c r="E149" s="13" t="e">
        <f>#N/A</f>
        <v>#N/A</v>
      </c>
      <c r="F149" s="13"/>
      <c r="G149" s="90" t="e">
        <f>#N/A</f>
        <v>#N/A</v>
      </c>
      <c r="H149" s="4" t="e">
        <f>#N/A</f>
        <v>#N/A</v>
      </c>
      <c r="I149" s="4" t="e">
        <f>#N/A</f>
        <v>#N/A</v>
      </c>
    </row>
    <row r="150" spans="1:9">
      <c r="A150" s="13"/>
      <c r="B150" s="13" t="e">
        <f>#N/A</f>
        <v>#N/A</v>
      </c>
      <c r="C150" s="13" t="e">
        <f>#N/A</f>
        <v>#N/A</v>
      </c>
      <c r="D150" s="13" t="e">
        <f>#N/A</f>
        <v>#N/A</v>
      </c>
      <c r="E150" s="13" t="e">
        <f>#N/A</f>
        <v>#N/A</v>
      </c>
      <c r="F150" s="13"/>
      <c r="G150" s="90"/>
      <c r="H150" s="4"/>
      <c r="I150" s="4"/>
    </row>
    <row r="151" spans="1:9">
      <c r="A151" s="13"/>
      <c r="B151" s="13" t="e">
        <f>#N/A</f>
        <v>#N/A</v>
      </c>
      <c r="C151" s="13" t="e">
        <f>#N/A</f>
        <v>#N/A</v>
      </c>
      <c r="D151" s="13" t="e">
        <f>#N/A</f>
        <v>#N/A</v>
      </c>
      <c r="E151" s="13" t="e">
        <f>#N/A</f>
        <v>#N/A</v>
      </c>
      <c r="F151" s="13"/>
      <c r="G151" s="90"/>
      <c r="H151" s="4"/>
      <c r="I151" s="4"/>
    </row>
    <row r="152" spans="1:9">
      <c r="A152" s="13"/>
      <c r="B152" s="13" t="e">
        <f>#N/A</f>
        <v>#N/A</v>
      </c>
      <c r="C152" s="13" t="e">
        <f>#N/A</f>
        <v>#N/A</v>
      </c>
      <c r="D152" s="13" t="e">
        <f>#N/A</f>
        <v>#N/A</v>
      </c>
      <c r="E152" s="13" t="e">
        <f>#N/A</f>
        <v>#N/A</v>
      </c>
      <c r="F152" s="13"/>
      <c r="G152" s="90"/>
      <c r="H152" s="4"/>
      <c r="I152" s="4"/>
    </row>
    <row r="153" spans="1:9">
      <c r="A153" s="13" t="e">
        <f>#N/A</f>
        <v>#N/A</v>
      </c>
      <c r="B153" s="13" t="e">
        <f>#N/A</f>
        <v>#N/A</v>
      </c>
      <c r="C153" s="197" t="e">
        <f>#N/A</f>
        <v>#N/A</v>
      </c>
      <c r="D153" s="13" t="e">
        <f>#N/A</f>
        <v>#N/A</v>
      </c>
      <c r="E153" s="13" t="e">
        <f>#N/A</f>
        <v>#N/A</v>
      </c>
      <c r="F153" s="13"/>
      <c r="G153" s="90" t="e">
        <f>#N/A</f>
        <v>#N/A</v>
      </c>
      <c r="H153" s="4" t="e">
        <f>#N/A</f>
        <v>#N/A</v>
      </c>
      <c r="I153" s="4" t="e">
        <f>#N/A</f>
        <v>#N/A</v>
      </c>
    </row>
    <row r="154" spans="1:9">
      <c r="A154" s="13"/>
      <c r="B154" s="13" t="e">
        <f>#N/A</f>
        <v>#N/A</v>
      </c>
      <c r="C154" s="13" t="e">
        <f>#N/A</f>
        <v>#N/A</v>
      </c>
      <c r="D154" s="13" t="e">
        <f>#N/A</f>
        <v>#N/A</v>
      </c>
      <c r="E154" s="13" t="e">
        <f>#N/A</f>
        <v>#N/A</v>
      </c>
      <c r="F154" s="13"/>
      <c r="G154" s="90"/>
      <c r="H154" s="4"/>
      <c r="I154" s="4"/>
    </row>
    <row r="155" spans="1:9">
      <c r="A155" s="13"/>
      <c r="B155" s="13" t="e">
        <f>#N/A</f>
        <v>#N/A</v>
      </c>
      <c r="C155" s="13" t="e">
        <f>#N/A</f>
        <v>#N/A</v>
      </c>
      <c r="D155" s="13" t="e">
        <f>#N/A</f>
        <v>#N/A</v>
      </c>
      <c r="E155" s="13" t="e">
        <f>#N/A</f>
        <v>#N/A</v>
      </c>
      <c r="F155" s="13"/>
      <c r="G155" s="90"/>
      <c r="H155" s="4"/>
      <c r="I155" s="4"/>
    </row>
    <row r="156" spans="1:9">
      <c r="A156" s="13"/>
      <c r="B156" s="13" t="e">
        <f>#N/A</f>
        <v>#N/A</v>
      </c>
      <c r="C156" s="13" t="e">
        <f>#N/A</f>
        <v>#N/A</v>
      </c>
      <c r="D156" s="13" t="e">
        <f>#N/A</f>
        <v>#N/A</v>
      </c>
      <c r="E156" s="13" t="e">
        <f>#N/A</f>
        <v>#N/A</v>
      </c>
      <c r="F156" s="13"/>
      <c r="G156" s="90"/>
      <c r="H156" s="4"/>
      <c r="I156" s="4"/>
    </row>
    <row r="157" spans="1:9">
      <c r="A157" s="13" t="e">
        <f>#N/A</f>
        <v>#N/A</v>
      </c>
      <c r="B157" s="13" t="e">
        <f>#N/A</f>
        <v>#N/A</v>
      </c>
      <c r="C157" s="197" t="e">
        <f>#N/A</f>
        <v>#N/A</v>
      </c>
      <c r="D157" s="13" t="e">
        <f>#N/A</f>
        <v>#N/A</v>
      </c>
      <c r="E157" s="13" t="e">
        <f>#N/A</f>
        <v>#N/A</v>
      </c>
      <c r="F157" s="13"/>
      <c r="G157" s="90" t="e">
        <f>#N/A</f>
        <v>#N/A</v>
      </c>
      <c r="H157" s="4" t="e">
        <f>#N/A</f>
        <v>#N/A</v>
      </c>
      <c r="I157" s="4" t="e">
        <f>#N/A</f>
        <v>#N/A</v>
      </c>
    </row>
    <row r="158" spans="1:9">
      <c r="A158" s="13"/>
      <c r="B158" s="13" t="e">
        <f>#N/A</f>
        <v>#N/A</v>
      </c>
      <c r="C158" s="13" t="e">
        <f>#N/A</f>
        <v>#N/A</v>
      </c>
      <c r="D158" s="13" t="e">
        <f>#N/A</f>
        <v>#N/A</v>
      </c>
      <c r="E158" s="13" t="e">
        <f>#N/A</f>
        <v>#N/A</v>
      </c>
      <c r="F158" s="13"/>
      <c r="G158" s="90"/>
      <c r="H158" s="4"/>
      <c r="I158" s="4"/>
    </row>
    <row r="159" spans="1:9">
      <c r="A159" s="13"/>
      <c r="B159" s="13" t="e">
        <f>#N/A</f>
        <v>#N/A</v>
      </c>
      <c r="C159" s="13" t="e">
        <f>#N/A</f>
        <v>#N/A</v>
      </c>
      <c r="D159" s="13" t="e">
        <f>#N/A</f>
        <v>#N/A</v>
      </c>
      <c r="E159" s="13" t="e">
        <f>#N/A</f>
        <v>#N/A</v>
      </c>
      <c r="F159" s="13"/>
      <c r="G159" s="90"/>
      <c r="H159" s="4"/>
      <c r="I159" s="4"/>
    </row>
    <row r="160" spans="1:9">
      <c r="A160" s="13"/>
      <c r="B160" s="13" t="e">
        <f>#N/A</f>
        <v>#N/A</v>
      </c>
      <c r="C160" s="13" t="e">
        <f>#N/A</f>
        <v>#N/A</v>
      </c>
      <c r="D160" s="13" t="e">
        <f>#N/A</f>
        <v>#N/A</v>
      </c>
      <c r="E160" s="13" t="e">
        <f>#N/A</f>
        <v>#N/A</v>
      </c>
      <c r="F160" s="13"/>
      <c r="G160" s="90"/>
      <c r="H160" s="4"/>
      <c r="I160" s="4"/>
    </row>
    <row r="161" spans="1:9">
      <c r="A161" s="13" t="e">
        <f>#N/A</f>
        <v>#N/A</v>
      </c>
      <c r="B161" s="13" t="e">
        <f>#N/A</f>
        <v>#N/A</v>
      </c>
      <c r="C161" s="197" t="e">
        <f>#N/A</f>
        <v>#N/A</v>
      </c>
      <c r="D161" s="13" t="e">
        <f>#N/A</f>
        <v>#N/A</v>
      </c>
      <c r="E161" s="13" t="e">
        <f>#N/A</f>
        <v>#N/A</v>
      </c>
      <c r="F161" s="13"/>
      <c r="G161" s="90" t="e">
        <f>#N/A</f>
        <v>#N/A</v>
      </c>
      <c r="H161" s="4" t="e">
        <f>#N/A</f>
        <v>#N/A</v>
      </c>
      <c r="I161" s="4" t="e">
        <f>#N/A</f>
        <v>#N/A</v>
      </c>
    </row>
    <row r="162" spans="1:9">
      <c r="A162" s="13"/>
      <c r="B162" s="13" t="e">
        <f>#N/A</f>
        <v>#N/A</v>
      </c>
      <c r="C162" s="13" t="e">
        <f>#N/A</f>
        <v>#N/A</v>
      </c>
      <c r="D162" s="13" t="e">
        <f>#N/A</f>
        <v>#N/A</v>
      </c>
      <c r="E162" s="13" t="e">
        <f>#N/A</f>
        <v>#N/A</v>
      </c>
      <c r="F162" s="13"/>
      <c r="G162" s="90"/>
      <c r="H162" s="4"/>
      <c r="I162" s="4"/>
    </row>
    <row r="163" spans="1:9">
      <c r="A163" s="13"/>
      <c r="B163" s="13" t="e">
        <f>#N/A</f>
        <v>#N/A</v>
      </c>
      <c r="C163" s="13" t="e">
        <f>#N/A</f>
        <v>#N/A</v>
      </c>
      <c r="D163" s="13" t="e">
        <f>#N/A</f>
        <v>#N/A</v>
      </c>
      <c r="E163" s="13" t="e">
        <f>#N/A</f>
        <v>#N/A</v>
      </c>
      <c r="F163" s="13"/>
      <c r="G163" s="90"/>
      <c r="H163" s="4"/>
      <c r="I163" s="4"/>
    </row>
    <row r="164" spans="1:9">
      <c r="A164" s="13"/>
      <c r="B164" s="13" t="e">
        <f>#N/A</f>
        <v>#N/A</v>
      </c>
      <c r="C164" s="13" t="e">
        <f>#N/A</f>
        <v>#N/A</v>
      </c>
      <c r="D164" s="13" t="e">
        <f>#N/A</f>
        <v>#N/A</v>
      </c>
      <c r="E164" s="13" t="e">
        <f>#N/A</f>
        <v>#N/A</v>
      </c>
      <c r="F164" s="13"/>
      <c r="G164" s="90"/>
      <c r="H164" s="4"/>
      <c r="I164" s="4"/>
    </row>
    <row r="165" spans="1:9">
      <c r="A165" s="13" t="e">
        <f>#N/A</f>
        <v>#N/A</v>
      </c>
      <c r="B165" s="13" t="e">
        <f>#N/A</f>
        <v>#N/A</v>
      </c>
      <c r="C165" s="197" t="e">
        <f>#N/A</f>
        <v>#N/A</v>
      </c>
      <c r="D165" s="13" t="e">
        <f>#N/A</f>
        <v>#N/A</v>
      </c>
      <c r="E165" s="13" t="e">
        <f>#N/A</f>
        <v>#N/A</v>
      </c>
      <c r="F165" s="13"/>
      <c r="G165" s="90" t="e">
        <f>#N/A</f>
        <v>#N/A</v>
      </c>
      <c r="H165" s="4" t="e">
        <f>#N/A</f>
        <v>#N/A</v>
      </c>
      <c r="I165" s="4" t="e">
        <f>#N/A</f>
        <v>#N/A</v>
      </c>
    </row>
    <row r="166" spans="1:9">
      <c r="A166" s="13"/>
      <c r="B166" s="13" t="e">
        <f>#N/A</f>
        <v>#N/A</v>
      </c>
      <c r="C166" s="13" t="e">
        <f>#N/A</f>
        <v>#N/A</v>
      </c>
      <c r="D166" s="13" t="e">
        <f>#N/A</f>
        <v>#N/A</v>
      </c>
      <c r="E166" s="13" t="e">
        <f>#N/A</f>
        <v>#N/A</v>
      </c>
      <c r="F166" s="13"/>
      <c r="G166" s="90"/>
      <c r="H166" s="4"/>
      <c r="I166" s="4"/>
    </row>
    <row r="167" spans="1:9">
      <c r="A167" s="13"/>
      <c r="B167" s="13" t="e">
        <f>#N/A</f>
        <v>#N/A</v>
      </c>
      <c r="C167" s="13" t="e">
        <f>#N/A</f>
        <v>#N/A</v>
      </c>
      <c r="D167" s="13" t="e">
        <f>#N/A</f>
        <v>#N/A</v>
      </c>
      <c r="E167" s="13" t="e">
        <f>#N/A</f>
        <v>#N/A</v>
      </c>
      <c r="F167" s="13"/>
      <c r="G167" s="90"/>
      <c r="H167" s="4"/>
      <c r="I167" s="4"/>
    </row>
    <row r="168" spans="1:9">
      <c r="A168" s="13"/>
      <c r="B168" s="13" t="e">
        <f>#N/A</f>
        <v>#N/A</v>
      </c>
      <c r="C168" s="13" t="e">
        <f>#N/A</f>
        <v>#N/A</v>
      </c>
      <c r="D168" s="13" t="e">
        <f>#N/A</f>
        <v>#N/A</v>
      </c>
      <c r="E168" s="13" t="e">
        <f>#N/A</f>
        <v>#N/A</v>
      </c>
      <c r="F168" s="13"/>
      <c r="G168" s="90"/>
      <c r="H168" s="4"/>
      <c r="I168" s="4"/>
    </row>
    <row r="169" spans="1:9">
      <c r="A169" s="13" t="e">
        <f>#N/A</f>
        <v>#N/A</v>
      </c>
      <c r="B169" s="13" t="e">
        <f>#N/A</f>
        <v>#N/A</v>
      </c>
      <c r="C169" s="197" t="e">
        <f>#N/A</f>
        <v>#N/A</v>
      </c>
      <c r="D169" s="13" t="e">
        <f>#N/A</f>
        <v>#N/A</v>
      </c>
      <c r="E169" s="13" t="e">
        <f>#N/A</f>
        <v>#N/A</v>
      </c>
      <c r="F169" s="13"/>
      <c r="G169" s="90" t="e">
        <f>#N/A</f>
        <v>#N/A</v>
      </c>
      <c r="H169" s="4" t="e">
        <f>#N/A</f>
        <v>#N/A</v>
      </c>
      <c r="I169" s="4" t="e">
        <f>#N/A</f>
        <v>#N/A</v>
      </c>
    </row>
    <row r="170" spans="1:9">
      <c r="A170" s="13"/>
      <c r="B170" s="13" t="e">
        <f>#N/A</f>
        <v>#N/A</v>
      </c>
      <c r="C170" s="13" t="e">
        <f>#N/A</f>
        <v>#N/A</v>
      </c>
      <c r="D170" s="13" t="e">
        <f>#N/A</f>
        <v>#N/A</v>
      </c>
      <c r="E170" s="13" t="e">
        <f>#N/A</f>
        <v>#N/A</v>
      </c>
      <c r="F170" s="13"/>
      <c r="G170" s="90"/>
      <c r="H170" s="4"/>
      <c r="I170" s="4"/>
    </row>
    <row r="171" spans="1:9">
      <c r="A171" s="13"/>
      <c r="B171" s="13" t="e">
        <f>#N/A</f>
        <v>#N/A</v>
      </c>
      <c r="C171" s="13" t="e">
        <f>#N/A</f>
        <v>#N/A</v>
      </c>
      <c r="D171" s="13" t="e">
        <f>#N/A</f>
        <v>#N/A</v>
      </c>
      <c r="E171" s="13" t="e">
        <f>#N/A</f>
        <v>#N/A</v>
      </c>
      <c r="F171" s="13"/>
      <c r="G171" s="90"/>
      <c r="H171" s="4"/>
      <c r="I171" s="4"/>
    </row>
    <row r="172" spans="1:9">
      <c r="A172" s="13"/>
      <c r="B172" s="13" t="e">
        <f>#N/A</f>
        <v>#N/A</v>
      </c>
      <c r="C172" s="13" t="e">
        <f>#N/A</f>
        <v>#N/A</v>
      </c>
      <c r="D172" s="13" t="e">
        <f>#N/A</f>
        <v>#N/A</v>
      </c>
      <c r="E172" s="13" t="e">
        <f>#N/A</f>
        <v>#N/A</v>
      </c>
      <c r="F172" s="13"/>
      <c r="G172" s="90"/>
      <c r="H172" s="4"/>
      <c r="I172" s="4"/>
    </row>
    <row r="173" spans="1:9">
      <c r="A173" s="13" t="e">
        <f>#N/A</f>
        <v>#N/A</v>
      </c>
      <c r="B173" s="13" t="e">
        <f>#N/A</f>
        <v>#N/A</v>
      </c>
      <c r="C173" s="197" t="e">
        <f>#N/A</f>
        <v>#N/A</v>
      </c>
      <c r="D173" s="13" t="e">
        <f>#N/A</f>
        <v>#N/A</v>
      </c>
      <c r="E173" s="13" t="e">
        <f>#N/A</f>
        <v>#N/A</v>
      </c>
      <c r="F173" s="13"/>
      <c r="G173" s="90" t="e">
        <f>#N/A</f>
        <v>#N/A</v>
      </c>
      <c r="H173" s="4" t="e">
        <f>#N/A</f>
        <v>#N/A</v>
      </c>
      <c r="I173" s="4" t="e">
        <f>#N/A</f>
        <v>#N/A</v>
      </c>
    </row>
    <row r="174" spans="1:9">
      <c r="A174" s="13"/>
      <c r="B174" s="13" t="e">
        <f>#N/A</f>
        <v>#N/A</v>
      </c>
      <c r="C174" s="13" t="e">
        <f>#N/A</f>
        <v>#N/A</v>
      </c>
      <c r="D174" s="13" t="e">
        <f>#N/A</f>
        <v>#N/A</v>
      </c>
      <c r="E174" s="13" t="e">
        <f>#N/A</f>
        <v>#N/A</v>
      </c>
      <c r="F174" s="13"/>
      <c r="G174" s="90"/>
      <c r="H174" s="4"/>
      <c r="I174" s="4"/>
    </row>
    <row r="175" spans="1:9">
      <c r="A175" s="13"/>
      <c r="B175" s="13" t="e">
        <f>#N/A</f>
        <v>#N/A</v>
      </c>
      <c r="C175" s="13" t="e">
        <f>#N/A</f>
        <v>#N/A</v>
      </c>
      <c r="D175" s="13" t="e">
        <f>#N/A</f>
        <v>#N/A</v>
      </c>
      <c r="E175" s="13" t="e">
        <f>#N/A</f>
        <v>#N/A</v>
      </c>
      <c r="F175" s="13"/>
      <c r="G175" s="90"/>
      <c r="H175" s="4"/>
      <c r="I175" s="4"/>
    </row>
    <row r="176" spans="1:9">
      <c r="A176" s="13"/>
      <c r="B176" s="13" t="e">
        <f>#N/A</f>
        <v>#N/A</v>
      </c>
      <c r="C176" s="13" t="e">
        <f>#N/A</f>
        <v>#N/A</v>
      </c>
      <c r="D176" s="13" t="e">
        <f>#N/A</f>
        <v>#N/A</v>
      </c>
      <c r="E176" s="13" t="e">
        <f>#N/A</f>
        <v>#N/A</v>
      </c>
      <c r="F176" s="13"/>
      <c r="G176" s="90"/>
      <c r="H176" s="4"/>
      <c r="I176" s="4"/>
    </row>
    <row r="177" spans="1:9">
      <c r="A177" s="13" t="e">
        <f>#N/A</f>
        <v>#N/A</v>
      </c>
      <c r="B177" s="13" t="e">
        <f>#N/A</f>
        <v>#N/A</v>
      </c>
      <c r="C177" s="197" t="e">
        <f>#N/A</f>
        <v>#N/A</v>
      </c>
      <c r="D177" s="13" t="e">
        <f>#N/A</f>
        <v>#N/A</v>
      </c>
      <c r="E177" s="13" t="e">
        <f>#N/A</f>
        <v>#N/A</v>
      </c>
      <c r="F177" s="13"/>
      <c r="G177" s="90" t="e">
        <f>#N/A</f>
        <v>#N/A</v>
      </c>
      <c r="H177" s="4" t="e">
        <f>#N/A</f>
        <v>#N/A</v>
      </c>
      <c r="I177" s="4" t="e">
        <f>#N/A</f>
        <v>#N/A</v>
      </c>
    </row>
    <row r="178" spans="1:9">
      <c r="A178" s="13"/>
      <c r="B178" s="13" t="e">
        <f>#N/A</f>
        <v>#N/A</v>
      </c>
      <c r="C178" s="13" t="e">
        <f>#N/A</f>
        <v>#N/A</v>
      </c>
      <c r="D178" s="13" t="e">
        <f>#N/A</f>
        <v>#N/A</v>
      </c>
      <c r="E178" s="13" t="e">
        <f>#N/A</f>
        <v>#N/A</v>
      </c>
      <c r="F178" s="13"/>
      <c r="G178" s="90"/>
      <c r="H178" s="4"/>
      <c r="I178" s="4"/>
    </row>
    <row r="179" spans="1:9">
      <c r="A179" s="13"/>
      <c r="B179" s="13" t="e">
        <f>#N/A</f>
        <v>#N/A</v>
      </c>
      <c r="C179" s="13" t="e">
        <f>#N/A</f>
        <v>#N/A</v>
      </c>
      <c r="D179" s="13" t="e">
        <f>#N/A</f>
        <v>#N/A</v>
      </c>
      <c r="E179" s="13" t="e">
        <f>#N/A</f>
        <v>#N/A</v>
      </c>
      <c r="F179" s="13"/>
      <c r="G179" s="90"/>
      <c r="H179" s="4"/>
      <c r="I179" s="4"/>
    </row>
    <row r="180" spans="1:9">
      <c r="A180" s="13"/>
      <c r="B180" s="13" t="e">
        <f>#N/A</f>
        <v>#N/A</v>
      </c>
      <c r="C180" s="13" t="e">
        <f>#N/A</f>
        <v>#N/A</v>
      </c>
      <c r="D180" s="13" t="e">
        <f>#N/A</f>
        <v>#N/A</v>
      </c>
      <c r="E180" s="13" t="e">
        <f>#N/A</f>
        <v>#N/A</v>
      </c>
      <c r="F180" s="13"/>
      <c r="G180" s="90"/>
      <c r="H180" s="4"/>
      <c r="I180" s="4"/>
    </row>
    <row r="181" spans="1:9">
      <c r="A181" s="13" t="e">
        <f>#N/A</f>
        <v>#N/A</v>
      </c>
      <c r="B181" s="13" t="e">
        <f>#N/A</f>
        <v>#N/A</v>
      </c>
      <c r="C181" s="197" t="e">
        <f>#N/A</f>
        <v>#N/A</v>
      </c>
      <c r="D181" s="13" t="e">
        <f>#N/A</f>
        <v>#N/A</v>
      </c>
      <c r="E181" s="13" t="e">
        <f>#N/A</f>
        <v>#N/A</v>
      </c>
      <c r="F181" s="13"/>
      <c r="G181" s="90" t="e">
        <f>#N/A</f>
        <v>#N/A</v>
      </c>
      <c r="H181" s="4" t="e">
        <f>#N/A</f>
        <v>#N/A</v>
      </c>
      <c r="I181" s="4" t="e">
        <f>#N/A</f>
        <v>#N/A</v>
      </c>
    </row>
    <row r="182" spans="1:9">
      <c r="A182" s="13"/>
      <c r="B182" s="13" t="e">
        <f>#N/A</f>
        <v>#N/A</v>
      </c>
      <c r="C182" s="13" t="e">
        <f>#N/A</f>
        <v>#N/A</v>
      </c>
      <c r="D182" s="13" t="e">
        <f>#N/A</f>
        <v>#N/A</v>
      </c>
      <c r="E182" s="13" t="e">
        <f>#N/A</f>
        <v>#N/A</v>
      </c>
      <c r="F182" s="13"/>
      <c r="G182" s="90"/>
      <c r="H182" s="4"/>
      <c r="I182" s="4"/>
    </row>
    <row r="183" spans="1:9">
      <c r="A183" s="13"/>
      <c r="B183" s="13" t="e">
        <f>#N/A</f>
        <v>#N/A</v>
      </c>
      <c r="C183" s="13" t="e">
        <f>#N/A</f>
        <v>#N/A</v>
      </c>
      <c r="D183" s="13" t="e">
        <f>#N/A</f>
        <v>#N/A</v>
      </c>
      <c r="E183" s="13" t="e">
        <f>#N/A</f>
        <v>#N/A</v>
      </c>
      <c r="F183" s="13"/>
      <c r="G183" s="90"/>
      <c r="H183" s="4"/>
      <c r="I183" s="4"/>
    </row>
    <row r="184" spans="1:9">
      <c r="A184" s="13"/>
      <c r="B184" s="13" t="e">
        <f>#N/A</f>
        <v>#N/A</v>
      </c>
      <c r="C184" s="13" t="e">
        <f>#N/A</f>
        <v>#N/A</v>
      </c>
      <c r="D184" s="13" t="e">
        <f>#N/A</f>
        <v>#N/A</v>
      </c>
      <c r="E184" s="13" t="e">
        <f>#N/A</f>
        <v>#N/A</v>
      </c>
      <c r="F184" s="13"/>
      <c r="G184" s="90"/>
      <c r="H184" s="4"/>
      <c r="I184" s="4"/>
    </row>
    <row r="185" spans="1:9">
      <c r="A185" s="13" t="e">
        <f>#N/A</f>
        <v>#N/A</v>
      </c>
      <c r="B185" s="13" t="e">
        <f>#N/A</f>
        <v>#N/A</v>
      </c>
      <c r="C185" s="197" t="e">
        <f>#N/A</f>
        <v>#N/A</v>
      </c>
      <c r="D185" s="13" t="e">
        <f>#N/A</f>
        <v>#N/A</v>
      </c>
      <c r="E185" s="13" t="e">
        <f>#N/A</f>
        <v>#N/A</v>
      </c>
      <c r="F185" s="13"/>
      <c r="G185" s="90" t="e">
        <f>#N/A</f>
        <v>#N/A</v>
      </c>
      <c r="H185" s="4" t="e">
        <f>#N/A</f>
        <v>#N/A</v>
      </c>
      <c r="I185" s="4" t="e">
        <f>#N/A</f>
        <v>#N/A</v>
      </c>
    </row>
    <row r="186" spans="1:9">
      <c r="A186" s="13"/>
      <c r="B186" s="13" t="e">
        <f>#N/A</f>
        <v>#N/A</v>
      </c>
      <c r="C186" s="13" t="e">
        <f>#N/A</f>
        <v>#N/A</v>
      </c>
      <c r="D186" s="13" t="e">
        <f>#N/A</f>
        <v>#N/A</v>
      </c>
      <c r="E186" s="13" t="e">
        <f>#N/A</f>
        <v>#N/A</v>
      </c>
      <c r="F186" s="13"/>
      <c r="G186" s="90"/>
      <c r="H186" s="4"/>
      <c r="I186" s="4"/>
    </row>
    <row r="187" spans="1:9">
      <c r="A187" s="13"/>
      <c r="B187" s="13" t="e">
        <f>#N/A</f>
        <v>#N/A</v>
      </c>
      <c r="C187" s="13" t="e">
        <f>#N/A</f>
        <v>#N/A</v>
      </c>
      <c r="D187" s="13" t="e">
        <f>#N/A</f>
        <v>#N/A</v>
      </c>
      <c r="E187" s="13" t="e">
        <f>#N/A</f>
        <v>#N/A</v>
      </c>
      <c r="F187" s="13"/>
      <c r="G187" s="90"/>
      <c r="H187" s="4"/>
      <c r="I187" s="4"/>
    </row>
    <row r="188" spans="1:9">
      <c r="A188" s="13"/>
      <c r="B188" s="13" t="e">
        <f>#N/A</f>
        <v>#N/A</v>
      </c>
      <c r="C188" s="13" t="e">
        <f>#N/A</f>
        <v>#N/A</v>
      </c>
      <c r="D188" s="13" t="e">
        <f>#N/A</f>
        <v>#N/A</v>
      </c>
      <c r="E188" s="13" t="e">
        <f>#N/A</f>
        <v>#N/A</v>
      </c>
      <c r="F188" s="13"/>
      <c r="G188" s="90"/>
      <c r="H188" s="4"/>
      <c r="I188" s="4"/>
    </row>
    <row r="189" spans="1:9">
      <c r="A189" s="13" t="e">
        <f>#N/A</f>
        <v>#N/A</v>
      </c>
      <c r="B189" s="13" t="e">
        <f>#N/A</f>
        <v>#N/A</v>
      </c>
      <c r="C189" s="197" t="e">
        <f>#N/A</f>
        <v>#N/A</v>
      </c>
      <c r="D189" s="13" t="e">
        <f>#N/A</f>
        <v>#N/A</v>
      </c>
      <c r="E189" s="13" t="e">
        <f>#N/A</f>
        <v>#N/A</v>
      </c>
      <c r="F189" s="13"/>
      <c r="G189" s="90" t="e">
        <f>#N/A</f>
        <v>#N/A</v>
      </c>
      <c r="H189" s="4" t="e">
        <f>#N/A</f>
        <v>#N/A</v>
      </c>
      <c r="I189" s="4" t="e">
        <f>#N/A</f>
        <v>#N/A</v>
      </c>
    </row>
    <row r="190" spans="1:9">
      <c r="A190" s="13"/>
      <c r="B190" s="13" t="e">
        <f>#N/A</f>
        <v>#N/A</v>
      </c>
      <c r="C190" s="13" t="e">
        <f>#N/A</f>
        <v>#N/A</v>
      </c>
      <c r="D190" s="13" t="e">
        <f>#N/A</f>
        <v>#N/A</v>
      </c>
      <c r="E190" s="13" t="e">
        <f>#N/A</f>
        <v>#N/A</v>
      </c>
      <c r="F190" s="13"/>
      <c r="G190" s="90"/>
      <c r="H190" s="4"/>
      <c r="I190" s="4"/>
    </row>
    <row r="191" spans="1:9">
      <c r="A191" s="13"/>
      <c r="B191" s="13" t="e">
        <f>#N/A</f>
        <v>#N/A</v>
      </c>
      <c r="C191" s="13" t="e">
        <f>#N/A</f>
        <v>#N/A</v>
      </c>
      <c r="D191" s="13" t="e">
        <f>#N/A</f>
        <v>#N/A</v>
      </c>
      <c r="E191" s="13" t="e">
        <f>#N/A</f>
        <v>#N/A</v>
      </c>
      <c r="F191" s="13"/>
      <c r="G191" s="90"/>
      <c r="H191" s="4"/>
      <c r="I191" s="4"/>
    </row>
    <row r="192" spans="1:9">
      <c r="A192" s="13"/>
      <c r="B192" s="13" t="e">
        <f>#N/A</f>
        <v>#N/A</v>
      </c>
      <c r="C192" s="13" t="e">
        <f>#N/A</f>
        <v>#N/A</v>
      </c>
      <c r="D192" s="13" t="e">
        <f>#N/A</f>
        <v>#N/A</v>
      </c>
      <c r="E192" s="13" t="e">
        <f>#N/A</f>
        <v>#N/A</v>
      </c>
      <c r="F192" s="13"/>
      <c r="G192" s="90"/>
      <c r="H192" s="4"/>
      <c r="I192" s="4"/>
    </row>
    <row r="193" spans="1:9">
      <c r="A193" s="13" t="e">
        <f>#N/A</f>
        <v>#N/A</v>
      </c>
      <c r="B193" s="13" t="e">
        <f>#N/A</f>
        <v>#N/A</v>
      </c>
      <c r="C193" s="197" t="e">
        <f>#N/A</f>
        <v>#N/A</v>
      </c>
      <c r="D193" s="13" t="e">
        <f>#N/A</f>
        <v>#N/A</v>
      </c>
      <c r="E193" s="13" t="e">
        <f>#N/A</f>
        <v>#N/A</v>
      </c>
      <c r="F193" s="13"/>
      <c r="G193" s="90" t="e">
        <f>#N/A</f>
        <v>#N/A</v>
      </c>
      <c r="H193" s="4" t="e">
        <f>#N/A</f>
        <v>#N/A</v>
      </c>
      <c r="I193" s="4" t="e">
        <f>#N/A</f>
        <v>#N/A</v>
      </c>
    </row>
    <row r="194" spans="1:9">
      <c r="A194" s="13"/>
      <c r="B194" s="13" t="e">
        <f>#N/A</f>
        <v>#N/A</v>
      </c>
      <c r="C194" s="13" t="e">
        <f>#N/A</f>
        <v>#N/A</v>
      </c>
      <c r="D194" s="13" t="e">
        <f>#N/A</f>
        <v>#N/A</v>
      </c>
      <c r="E194" s="13" t="e">
        <f>#N/A</f>
        <v>#N/A</v>
      </c>
      <c r="F194" s="13"/>
      <c r="G194" s="90"/>
      <c r="H194" s="4"/>
      <c r="I194" s="4"/>
    </row>
    <row r="195" spans="1:9">
      <c r="A195" s="13"/>
      <c r="B195" s="13" t="e">
        <f>#N/A</f>
        <v>#N/A</v>
      </c>
      <c r="C195" s="13" t="e">
        <f>#N/A</f>
        <v>#N/A</v>
      </c>
      <c r="D195" s="13" t="e">
        <f>#N/A</f>
        <v>#N/A</v>
      </c>
      <c r="E195" s="13" t="e">
        <f>#N/A</f>
        <v>#N/A</v>
      </c>
      <c r="F195" s="13"/>
      <c r="G195" s="90"/>
      <c r="H195" s="4"/>
      <c r="I195" s="4"/>
    </row>
    <row r="196" spans="1:9">
      <c r="A196" s="13"/>
      <c r="B196" s="13" t="e">
        <f>#N/A</f>
        <v>#N/A</v>
      </c>
      <c r="C196" s="13" t="e">
        <f>#N/A</f>
        <v>#N/A</v>
      </c>
      <c r="D196" s="13" t="e">
        <f>#N/A</f>
        <v>#N/A</v>
      </c>
      <c r="E196" s="13" t="e">
        <f>#N/A</f>
        <v>#N/A</v>
      </c>
      <c r="F196" s="13"/>
      <c r="G196" s="90"/>
      <c r="H196" s="4"/>
      <c r="I196" s="4"/>
    </row>
    <row r="197" spans="1:9">
      <c r="A197" s="13" t="e">
        <f>#N/A</f>
        <v>#N/A</v>
      </c>
      <c r="B197" s="13" t="e">
        <f>#N/A</f>
        <v>#N/A</v>
      </c>
      <c r="C197" s="197" t="e">
        <f>#N/A</f>
        <v>#N/A</v>
      </c>
      <c r="D197" s="13" t="e">
        <f>#N/A</f>
        <v>#N/A</v>
      </c>
      <c r="E197" s="13" t="e">
        <f>#N/A</f>
        <v>#N/A</v>
      </c>
      <c r="F197" s="13"/>
      <c r="G197" s="90" t="e">
        <f>#N/A</f>
        <v>#N/A</v>
      </c>
      <c r="H197" s="4" t="e">
        <f>#N/A</f>
        <v>#N/A</v>
      </c>
      <c r="I197" s="4" t="e">
        <f>#N/A</f>
        <v>#N/A</v>
      </c>
    </row>
    <row r="198" spans="1:9">
      <c r="A198" s="13"/>
      <c r="B198" s="13" t="e">
        <f>#N/A</f>
        <v>#N/A</v>
      </c>
      <c r="C198" s="13" t="e">
        <f>#N/A</f>
        <v>#N/A</v>
      </c>
      <c r="D198" s="13" t="e">
        <f>#N/A</f>
        <v>#N/A</v>
      </c>
      <c r="E198" s="13" t="e">
        <f>#N/A</f>
        <v>#N/A</v>
      </c>
      <c r="F198" s="13"/>
      <c r="G198" s="90"/>
      <c r="H198" s="4"/>
      <c r="I198" s="4"/>
    </row>
    <row r="199" spans="1:9">
      <c r="A199" s="13"/>
      <c r="B199" s="13" t="e">
        <f>#N/A</f>
        <v>#N/A</v>
      </c>
      <c r="C199" s="13" t="e">
        <f>#N/A</f>
        <v>#N/A</v>
      </c>
      <c r="D199" s="13" t="e">
        <f>#N/A</f>
        <v>#N/A</v>
      </c>
      <c r="E199" s="13" t="e">
        <f>#N/A</f>
        <v>#N/A</v>
      </c>
      <c r="F199" s="13"/>
      <c r="G199" s="90"/>
      <c r="H199" s="4"/>
      <c r="I199" s="4"/>
    </row>
    <row r="200" spans="1:9">
      <c r="A200" s="13"/>
      <c r="B200" s="13" t="e">
        <f>#N/A</f>
        <v>#N/A</v>
      </c>
      <c r="C200" s="13" t="e">
        <f>#N/A</f>
        <v>#N/A</v>
      </c>
      <c r="D200" s="13" t="e">
        <f>#N/A</f>
        <v>#N/A</v>
      </c>
      <c r="E200" s="13" t="e">
        <f>#N/A</f>
        <v>#N/A</v>
      </c>
      <c r="F200" s="13"/>
      <c r="G200" s="90"/>
      <c r="H200" s="4"/>
      <c r="I200" s="4"/>
    </row>
    <row r="201" spans="1:9">
      <c r="A201" s="13" t="e">
        <f>#N/A</f>
        <v>#N/A</v>
      </c>
      <c r="B201" s="13" t="e">
        <f>#N/A</f>
        <v>#N/A</v>
      </c>
      <c r="C201" s="197" t="e">
        <f>#N/A</f>
        <v>#N/A</v>
      </c>
      <c r="D201" s="13" t="e">
        <f>#N/A</f>
        <v>#N/A</v>
      </c>
      <c r="E201" s="13" t="e">
        <f>#N/A</f>
        <v>#N/A</v>
      </c>
      <c r="F201" s="13"/>
      <c r="G201" s="90" t="e">
        <f>#N/A</f>
        <v>#N/A</v>
      </c>
      <c r="H201" s="4" t="e">
        <f>#N/A</f>
        <v>#N/A</v>
      </c>
      <c r="I201" s="4" t="e">
        <f>#N/A</f>
        <v>#N/A</v>
      </c>
    </row>
    <row r="202" spans="1:9">
      <c r="A202" s="13"/>
      <c r="B202" s="13" t="e">
        <f>#N/A</f>
        <v>#N/A</v>
      </c>
      <c r="C202" s="13" t="e">
        <f>#N/A</f>
        <v>#N/A</v>
      </c>
      <c r="D202" s="13" t="e">
        <f>#N/A</f>
        <v>#N/A</v>
      </c>
      <c r="E202" s="13" t="e">
        <f>#N/A</f>
        <v>#N/A</v>
      </c>
      <c r="F202" s="13"/>
      <c r="G202" s="90"/>
      <c r="H202" s="4"/>
      <c r="I202" s="4"/>
    </row>
    <row r="203" spans="1:9">
      <c r="A203" s="13"/>
      <c r="B203" s="13" t="e">
        <f>#N/A</f>
        <v>#N/A</v>
      </c>
      <c r="C203" s="13" t="e">
        <f>#N/A</f>
        <v>#N/A</v>
      </c>
      <c r="D203" s="13" t="e">
        <f>#N/A</f>
        <v>#N/A</v>
      </c>
      <c r="E203" s="13" t="e">
        <f>#N/A</f>
        <v>#N/A</v>
      </c>
      <c r="F203" s="13"/>
      <c r="G203" s="90"/>
      <c r="H203" s="4"/>
      <c r="I203" s="4"/>
    </row>
    <row r="204" spans="1:9">
      <c r="A204" s="13"/>
      <c r="B204" s="13" t="e">
        <f>#N/A</f>
        <v>#N/A</v>
      </c>
      <c r="C204" s="13" t="e">
        <f>#N/A</f>
        <v>#N/A</v>
      </c>
      <c r="D204" s="13" t="e">
        <f>#N/A</f>
        <v>#N/A</v>
      </c>
      <c r="E204" s="13" t="e">
        <f>#N/A</f>
        <v>#N/A</v>
      </c>
      <c r="F204" s="13"/>
      <c r="G204" s="90"/>
      <c r="H204" s="4"/>
      <c r="I204" s="4"/>
    </row>
    <row r="205" spans="1:9">
      <c r="A205" s="13" t="e">
        <f>#N/A</f>
        <v>#N/A</v>
      </c>
      <c r="B205" s="13" t="e">
        <f>#N/A</f>
        <v>#N/A</v>
      </c>
      <c r="C205" s="197" t="e">
        <f>#N/A</f>
        <v>#N/A</v>
      </c>
      <c r="D205" s="13" t="e">
        <f>#N/A</f>
        <v>#N/A</v>
      </c>
      <c r="E205" s="13" t="e">
        <f>#N/A</f>
        <v>#N/A</v>
      </c>
      <c r="F205" s="13"/>
      <c r="G205" s="90" t="e">
        <f>#N/A</f>
        <v>#N/A</v>
      </c>
      <c r="H205" s="4" t="e">
        <f>#N/A</f>
        <v>#N/A</v>
      </c>
      <c r="I205" s="4" t="e">
        <f>#N/A</f>
        <v>#N/A</v>
      </c>
    </row>
    <row r="206" spans="1:9">
      <c r="A206" s="13"/>
      <c r="B206" s="13" t="e">
        <f>#N/A</f>
        <v>#N/A</v>
      </c>
      <c r="C206" s="13" t="e">
        <f>#N/A</f>
        <v>#N/A</v>
      </c>
      <c r="D206" s="13" t="e">
        <f>#N/A</f>
        <v>#N/A</v>
      </c>
      <c r="E206" s="13" t="e">
        <f>#N/A</f>
        <v>#N/A</v>
      </c>
      <c r="F206" s="13"/>
      <c r="G206" s="90"/>
      <c r="H206" s="4"/>
      <c r="I206" s="4"/>
    </row>
    <row r="207" spans="1:9">
      <c r="A207" s="13"/>
      <c r="B207" s="13" t="e">
        <f>#N/A</f>
        <v>#N/A</v>
      </c>
      <c r="C207" s="13" t="e">
        <f>#N/A</f>
        <v>#N/A</v>
      </c>
      <c r="D207" s="13" t="e">
        <f>#N/A</f>
        <v>#N/A</v>
      </c>
      <c r="E207" s="13" t="e">
        <f>#N/A</f>
        <v>#N/A</v>
      </c>
      <c r="F207" s="13"/>
      <c r="G207" s="90"/>
      <c r="H207" s="4"/>
      <c r="I207" s="4"/>
    </row>
    <row r="208" spans="1:9">
      <c r="A208" s="13"/>
      <c r="B208" s="13" t="e">
        <f>#N/A</f>
        <v>#N/A</v>
      </c>
      <c r="C208" s="13" t="e">
        <f>#N/A</f>
        <v>#N/A</v>
      </c>
      <c r="D208" s="13" t="e">
        <f>#N/A</f>
        <v>#N/A</v>
      </c>
      <c r="E208" s="13" t="e">
        <f>#N/A</f>
        <v>#N/A</v>
      </c>
      <c r="F208" s="13"/>
      <c r="G208" s="90"/>
      <c r="H208" s="4"/>
      <c r="I208" s="4"/>
    </row>
    <row r="209" spans="1:9">
      <c r="A209" s="13" t="e">
        <f>#N/A</f>
        <v>#N/A</v>
      </c>
      <c r="B209" s="13" t="e">
        <f>#N/A</f>
        <v>#N/A</v>
      </c>
      <c r="C209" s="197" t="e">
        <f>#N/A</f>
        <v>#N/A</v>
      </c>
      <c r="D209" s="13" t="e">
        <f>#N/A</f>
        <v>#N/A</v>
      </c>
      <c r="E209" s="13" t="e">
        <f>#N/A</f>
        <v>#N/A</v>
      </c>
      <c r="F209" s="13"/>
      <c r="G209" s="90" t="e">
        <f>#N/A</f>
        <v>#N/A</v>
      </c>
      <c r="H209" s="4" t="e">
        <f>#N/A</f>
        <v>#N/A</v>
      </c>
      <c r="I209" s="4" t="e">
        <f>#N/A</f>
        <v>#N/A</v>
      </c>
    </row>
    <row r="210" spans="1:9">
      <c r="A210" s="13"/>
      <c r="B210" s="13" t="e">
        <f>#N/A</f>
        <v>#N/A</v>
      </c>
      <c r="C210" s="13" t="e">
        <f>#N/A</f>
        <v>#N/A</v>
      </c>
      <c r="D210" s="13" t="e">
        <f>#N/A</f>
        <v>#N/A</v>
      </c>
      <c r="E210" s="13" t="e">
        <f>#N/A</f>
        <v>#N/A</v>
      </c>
      <c r="F210" s="13"/>
      <c r="G210" s="90"/>
      <c r="H210" s="4"/>
      <c r="I210" s="4"/>
    </row>
    <row r="211" spans="1:9">
      <c r="A211" s="13"/>
      <c r="B211" s="13" t="e">
        <f>#N/A</f>
        <v>#N/A</v>
      </c>
      <c r="C211" s="13" t="e">
        <f>#N/A</f>
        <v>#N/A</v>
      </c>
      <c r="D211" s="13" t="e">
        <f>#N/A</f>
        <v>#N/A</v>
      </c>
      <c r="E211" s="13" t="e">
        <f>#N/A</f>
        <v>#N/A</v>
      </c>
      <c r="F211" s="13"/>
      <c r="G211" s="90"/>
      <c r="H211" s="4"/>
      <c r="I211" s="4"/>
    </row>
    <row r="212" spans="1:9">
      <c r="A212" s="13"/>
      <c r="B212" s="13" t="e">
        <f>#N/A</f>
        <v>#N/A</v>
      </c>
      <c r="C212" s="13" t="e">
        <f>#N/A</f>
        <v>#N/A</v>
      </c>
      <c r="D212" s="13" t="e">
        <f>#N/A</f>
        <v>#N/A</v>
      </c>
      <c r="E212" s="13" t="e">
        <f>#N/A</f>
        <v>#N/A</v>
      </c>
      <c r="F212" s="13"/>
      <c r="G212" s="90"/>
      <c r="H212" s="4"/>
      <c r="I212" s="4"/>
    </row>
    <row r="213" spans="1:9">
      <c r="A213" s="13" t="e">
        <f>#N/A</f>
        <v>#N/A</v>
      </c>
      <c r="B213" s="13" t="e">
        <f>#N/A</f>
        <v>#N/A</v>
      </c>
      <c r="C213" s="197" t="e">
        <f>#N/A</f>
        <v>#N/A</v>
      </c>
      <c r="D213" s="13" t="e">
        <f>#N/A</f>
        <v>#N/A</v>
      </c>
      <c r="E213" s="13" t="e">
        <f>#N/A</f>
        <v>#N/A</v>
      </c>
      <c r="F213" s="13"/>
      <c r="G213" s="90" t="e">
        <f>#N/A</f>
        <v>#N/A</v>
      </c>
      <c r="H213" s="4" t="e">
        <f>#N/A</f>
        <v>#N/A</v>
      </c>
      <c r="I213" s="4" t="e">
        <f>#N/A</f>
        <v>#N/A</v>
      </c>
    </row>
    <row r="214" spans="1:9">
      <c r="A214" s="13"/>
      <c r="B214" s="13" t="e">
        <f>#N/A</f>
        <v>#N/A</v>
      </c>
      <c r="C214" s="13" t="e">
        <f>#N/A</f>
        <v>#N/A</v>
      </c>
      <c r="D214" s="13" t="e">
        <f>#N/A</f>
        <v>#N/A</v>
      </c>
      <c r="E214" s="13" t="e">
        <f>#N/A</f>
        <v>#N/A</v>
      </c>
      <c r="F214" s="13"/>
      <c r="G214" s="90"/>
      <c r="H214" s="4"/>
      <c r="I214" s="4"/>
    </row>
    <row r="215" spans="1:9">
      <c r="A215" s="13"/>
      <c r="B215" s="13" t="e">
        <f>#N/A</f>
        <v>#N/A</v>
      </c>
      <c r="C215" s="13" t="e">
        <f>#N/A</f>
        <v>#N/A</v>
      </c>
      <c r="D215" s="13" t="e">
        <f>#N/A</f>
        <v>#N/A</v>
      </c>
      <c r="E215" s="13" t="e">
        <f>#N/A</f>
        <v>#N/A</v>
      </c>
      <c r="F215" s="13"/>
      <c r="G215" s="90"/>
      <c r="H215" s="4"/>
      <c r="I215" s="4"/>
    </row>
    <row r="216" spans="1:9">
      <c r="A216" s="13"/>
      <c r="B216" s="13" t="e">
        <f>#N/A</f>
        <v>#N/A</v>
      </c>
      <c r="C216" s="13" t="e">
        <f>#N/A</f>
        <v>#N/A</v>
      </c>
      <c r="D216" s="13" t="e">
        <f>#N/A</f>
        <v>#N/A</v>
      </c>
      <c r="E216" s="13" t="e">
        <f>#N/A</f>
        <v>#N/A</v>
      </c>
      <c r="F216" s="13"/>
      <c r="G216" s="90"/>
      <c r="H216" s="4"/>
      <c r="I216" s="4"/>
    </row>
    <row r="217" spans="1:9">
      <c r="A217" s="13" t="e">
        <f>#N/A</f>
        <v>#N/A</v>
      </c>
      <c r="B217" s="13" t="e">
        <f>#N/A</f>
        <v>#N/A</v>
      </c>
      <c r="C217" s="197" t="e">
        <f>#N/A</f>
        <v>#N/A</v>
      </c>
      <c r="D217" s="13" t="e">
        <f>#N/A</f>
        <v>#N/A</v>
      </c>
      <c r="E217" s="13" t="e">
        <f>#N/A</f>
        <v>#N/A</v>
      </c>
      <c r="F217" s="13"/>
      <c r="G217" s="90" t="e">
        <f>#N/A</f>
        <v>#N/A</v>
      </c>
      <c r="H217" s="4" t="e">
        <f>#N/A</f>
        <v>#N/A</v>
      </c>
      <c r="I217" s="4" t="e">
        <f>#N/A</f>
        <v>#N/A</v>
      </c>
    </row>
    <row r="218" spans="1:9">
      <c r="A218" s="13"/>
      <c r="B218" s="13" t="e">
        <f>#N/A</f>
        <v>#N/A</v>
      </c>
      <c r="C218" s="13" t="e">
        <f>#N/A</f>
        <v>#N/A</v>
      </c>
      <c r="D218" s="13" t="e">
        <f>#N/A</f>
        <v>#N/A</v>
      </c>
      <c r="E218" s="13" t="e">
        <f>#N/A</f>
        <v>#N/A</v>
      </c>
      <c r="F218" s="13"/>
      <c r="G218" s="90"/>
      <c r="H218" s="4"/>
      <c r="I218" s="4"/>
    </row>
    <row r="219" spans="1:9">
      <c r="A219" s="13"/>
      <c r="B219" s="13" t="e">
        <f>#N/A</f>
        <v>#N/A</v>
      </c>
      <c r="C219" s="13" t="e">
        <f>#N/A</f>
        <v>#N/A</v>
      </c>
      <c r="D219" s="13" t="e">
        <f>#N/A</f>
        <v>#N/A</v>
      </c>
      <c r="E219" s="13" t="e">
        <f>#N/A</f>
        <v>#N/A</v>
      </c>
      <c r="F219" s="13"/>
      <c r="G219" s="90"/>
      <c r="H219" s="4"/>
      <c r="I219" s="4"/>
    </row>
    <row r="220" spans="1:9">
      <c r="A220" s="13"/>
      <c r="B220" s="13" t="e">
        <f>#N/A</f>
        <v>#N/A</v>
      </c>
      <c r="C220" s="13" t="e">
        <f>#N/A</f>
        <v>#N/A</v>
      </c>
      <c r="D220" s="13" t="e">
        <f>#N/A</f>
        <v>#N/A</v>
      </c>
      <c r="E220" s="13" t="e">
        <f>#N/A</f>
        <v>#N/A</v>
      </c>
      <c r="F220" s="13"/>
      <c r="G220" s="90"/>
      <c r="H220" s="4"/>
      <c r="I220" s="4"/>
    </row>
    <row r="221" spans="1:9">
      <c r="A221" s="13" t="e">
        <f>#N/A</f>
        <v>#N/A</v>
      </c>
      <c r="B221" s="13" t="e">
        <f>#N/A</f>
        <v>#N/A</v>
      </c>
      <c r="C221" s="197" t="e">
        <f>#N/A</f>
        <v>#N/A</v>
      </c>
      <c r="D221" s="13" t="e">
        <f>#N/A</f>
        <v>#N/A</v>
      </c>
      <c r="E221" s="13" t="e">
        <f>#N/A</f>
        <v>#N/A</v>
      </c>
      <c r="F221" s="13"/>
      <c r="G221" s="90" t="e">
        <f>#N/A</f>
        <v>#N/A</v>
      </c>
      <c r="H221" s="4" t="e">
        <f>#N/A</f>
        <v>#N/A</v>
      </c>
      <c r="I221" s="4" t="e">
        <f>#N/A</f>
        <v>#N/A</v>
      </c>
    </row>
    <row r="222" spans="1:9">
      <c r="A222" s="13"/>
      <c r="B222" s="13" t="e">
        <f>#N/A</f>
        <v>#N/A</v>
      </c>
      <c r="C222" s="13" t="e">
        <f>#N/A</f>
        <v>#N/A</v>
      </c>
      <c r="D222" s="13" t="e">
        <f>#N/A</f>
        <v>#N/A</v>
      </c>
      <c r="E222" s="13" t="e">
        <f>#N/A</f>
        <v>#N/A</v>
      </c>
      <c r="F222" s="13"/>
      <c r="G222" s="90"/>
      <c r="H222" s="4"/>
      <c r="I222" s="4"/>
    </row>
    <row r="223" spans="1:9">
      <c r="A223" s="13"/>
      <c r="B223" s="13" t="e">
        <f>#N/A</f>
        <v>#N/A</v>
      </c>
      <c r="C223" s="13" t="e">
        <f>#N/A</f>
        <v>#N/A</v>
      </c>
      <c r="D223" s="13" t="e">
        <f>#N/A</f>
        <v>#N/A</v>
      </c>
      <c r="E223" s="13" t="e">
        <f>#N/A</f>
        <v>#N/A</v>
      </c>
      <c r="F223" s="13"/>
      <c r="G223" s="90"/>
      <c r="H223" s="4"/>
      <c r="I223" s="4"/>
    </row>
    <row r="224" spans="1:9">
      <c r="A224" s="13"/>
      <c r="B224" s="13" t="e">
        <f>#N/A</f>
        <v>#N/A</v>
      </c>
      <c r="C224" s="13" t="e">
        <f>#N/A</f>
        <v>#N/A</v>
      </c>
      <c r="D224" s="13" t="e">
        <f>#N/A</f>
        <v>#N/A</v>
      </c>
      <c r="E224" s="13" t="e">
        <f>#N/A</f>
        <v>#N/A</v>
      </c>
      <c r="F224" s="13"/>
      <c r="G224" s="90"/>
      <c r="H224" s="4"/>
      <c r="I224" s="4"/>
    </row>
    <row r="225" spans="1:9">
      <c r="A225" s="13" t="e">
        <f>#N/A</f>
        <v>#N/A</v>
      </c>
      <c r="B225" s="13" t="e">
        <f>#N/A</f>
        <v>#N/A</v>
      </c>
      <c r="C225" s="197" t="e">
        <f>#N/A</f>
        <v>#N/A</v>
      </c>
      <c r="D225" s="13" t="e">
        <f>#N/A</f>
        <v>#N/A</v>
      </c>
      <c r="E225" s="13" t="e">
        <f>#N/A</f>
        <v>#N/A</v>
      </c>
      <c r="F225" s="13"/>
      <c r="G225" s="90" t="e">
        <f>#N/A</f>
        <v>#N/A</v>
      </c>
      <c r="H225" s="4" t="e">
        <f>#N/A</f>
        <v>#N/A</v>
      </c>
      <c r="I225" s="4" t="e">
        <f>#N/A</f>
        <v>#N/A</v>
      </c>
    </row>
    <row r="226" spans="1:9">
      <c r="A226" s="13"/>
      <c r="B226" s="13" t="e">
        <f>#N/A</f>
        <v>#N/A</v>
      </c>
      <c r="C226" s="13" t="e">
        <f>#N/A</f>
        <v>#N/A</v>
      </c>
      <c r="D226" s="13" t="e">
        <f>#N/A</f>
        <v>#N/A</v>
      </c>
      <c r="E226" s="13" t="e">
        <f>#N/A</f>
        <v>#N/A</v>
      </c>
      <c r="F226" s="13"/>
      <c r="G226" s="90"/>
      <c r="H226" s="4"/>
      <c r="I226" s="4"/>
    </row>
    <row r="227" spans="1:9">
      <c r="A227" s="13"/>
      <c r="B227" s="13" t="e">
        <f>#N/A</f>
        <v>#N/A</v>
      </c>
      <c r="C227" s="13" t="e">
        <f>#N/A</f>
        <v>#N/A</v>
      </c>
      <c r="D227" s="13" t="e">
        <f>#N/A</f>
        <v>#N/A</v>
      </c>
      <c r="E227" s="13" t="e">
        <f>#N/A</f>
        <v>#N/A</v>
      </c>
      <c r="F227" s="13"/>
      <c r="G227" s="90"/>
      <c r="H227" s="4"/>
      <c r="I227" s="4"/>
    </row>
    <row r="228" spans="1:9">
      <c r="A228" s="13"/>
      <c r="B228" s="13" t="e">
        <f>#N/A</f>
        <v>#N/A</v>
      </c>
      <c r="C228" s="13" t="e">
        <f>#N/A</f>
        <v>#N/A</v>
      </c>
      <c r="D228" s="13" t="e">
        <f>#N/A</f>
        <v>#N/A</v>
      </c>
      <c r="E228" s="13" t="e">
        <f>#N/A</f>
        <v>#N/A</v>
      </c>
      <c r="F228" s="13"/>
      <c r="G228" s="90"/>
      <c r="H228" s="4"/>
      <c r="I228" s="4"/>
    </row>
    <row r="229" spans="1:9">
      <c r="A229" s="13" t="e">
        <f>#N/A</f>
        <v>#N/A</v>
      </c>
      <c r="B229" s="13" t="e">
        <f>#N/A</f>
        <v>#N/A</v>
      </c>
      <c r="C229" s="197" t="e">
        <f>#N/A</f>
        <v>#N/A</v>
      </c>
      <c r="D229" s="13" t="e">
        <f>#N/A</f>
        <v>#N/A</v>
      </c>
      <c r="E229" s="13" t="e">
        <f>#N/A</f>
        <v>#N/A</v>
      </c>
      <c r="F229" s="13"/>
      <c r="G229" s="90" t="e">
        <f>#N/A</f>
        <v>#N/A</v>
      </c>
      <c r="H229" s="4" t="e">
        <f>#N/A</f>
        <v>#N/A</v>
      </c>
      <c r="I229" s="4" t="e">
        <f>#N/A</f>
        <v>#N/A</v>
      </c>
    </row>
    <row r="230" spans="1:9">
      <c r="A230" s="13"/>
      <c r="B230" s="13" t="e">
        <f>#N/A</f>
        <v>#N/A</v>
      </c>
      <c r="C230" s="13" t="e">
        <f>#N/A</f>
        <v>#N/A</v>
      </c>
      <c r="D230" s="13" t="e">
        <f>#N/A</f>
        <v>#N/A</v>
      </c>
      <c r="E230" s="13" t="e">
        <f>#N/A</f>
        <v>#N/A</v>
      </c>
      <c r="F230" s="13"/>
      <c r="G230" s="90"/>
      <c r="H230" s="4"/>
      <c r="I230" s="4"/>
    </row>
    <row r="231" spans="1:9">
      <c r="A231" s="13"/>
      <c r="B231" s="13" t="e">
        <f>#N/A</f>
        <v>#N/A</v>
      </c>
      <c r="C231" s="13" t="e">
        <f>#N/A</f>
        <v>#N/A</v>
      </c>
      <c r="D231" s="13" t="e">
        <f>#N/A</f>
        <v>#N/A</v>
      </c>
      <c r="E231" s="13" t="e">
        <f>#N/A</f>
        <v>#N/A</v>
      </c>
      <c r="F231" s="13"/>
      <c r="G231" s="90"/>
      <c r="H231" s="4"/>
      <c r="I231" s="4"/>
    </row>
    <row r="232" spans="1:9">
      <c r="A232" s="13"/>
      <c r="B232" s="13" t="e">
        <f>#N/A</f>
        <v>#N/A</v>
      </c>
      <c r="C232" s="13" t="e">
        <f>#N/A</f>
        <v>#N/A</v>
      </c>
      <c r="D232" s="13" t="e">
        <f>#N/A</f>
        <v>#N/A</v>
      </c>
      <c r="E232" s="13" t="e">
        <f>#N/A</f>
        <v>#N/A</v>
      </c>
      <c r="F232" s="13"/>
      <c r="G232" s="90"/>
      <c r="H232" s="4"/>
      <c r="I232" s="4"/>
    </row>
    <row r="233" spans="1:9">
      <c r="A233" s="13" t="e">
        <f>#N/A</f>
        <v>#N/A</v>
      </c>
      <c r="B233" s="13" t="e">
        <f>#N/A</f>
        <v>#N/A</v>
      </c>
      <c r="C233" s="197" t="e">
        <f>#N/A</f>
        <v>#N/A</v>
      </c>
      <c r="D233" s="13" t="e">
        <f>#N/A</f>
        <v>#N/A</v>
      </c>
      <c r="E233" s="13" t="e">
        <f>#N/A</f>
        <v>#N/A</v>
      </c>
      <c r="F233" s="13"/>
      <c r="G233" s="90" t="e">
        <f>#N/A</f>
        <v>#N/A</v>
      </c>
      <c r="H233" s="4" t="e">
        <f>#N/A</f>
        <v>#N/A</v>
      </c>
      <c r="I233" s="4" t="e">
        <f>#N/A</f>
        <v>#N/A</v>
      </c>
    </row>
    <row r="234" spans="1:9">
      <c r="A234" s="13"/>
      <c r="B234" s="13" t="e">
        <f>#N/A</f>
        <v>#N/A</v>
      </c>
      <c r="C234" s="13" t="e">
        <f>#N/A</f>
        <v>#N/A</v>
      </c>
      <c r="D234" s="13" t="e">
        <f>#N/A</f>
        <v>#N/A</v>
      </c>
      <c r="E234" s="13" t="e">
        <f>#N/A</f>
        <v>#N/A</v>
      </c>
      <c r="F234" s="13"/>
      <c r="G234" s="90"/>
      <c r="H234" s="4"/>
      <c r="I234" s="4"/>
    </row>
    <row r="235" spans="1:9">
      <c r="A235" s="13"/>
      <c r="B235" s="13" t="e">
        <f>#N/A</f>
        <v>#N/A</v>
      </c>
      <c r="C235" s="13" t="e">
        <f>#N/A</f>
        <v>#N/A</v>
      </c>
      <c r="D235" s="13" t="e">
        <f>#N/A</f>
        <v>#N/A</v>
      </c>
      <c r="E235" s="13" t="e">
        <f>#N/A</f>
        <v>#N/A</v>
      </c>
      <c r="F235" s="13"/>
      <c r="G235" s="90"/>
      <c r="H235" s="4"/>
      <c r="I235" s="4"/>
    </row>
    <row r="236" spans="1:9">
      <c r="A236" s="13"/>
      <c r="B236" s="13" t="e">
        <f>#N/A</f>
        <v>#N/A</v>
      </c>
      <c r="C236" s="13" t="e">
        <f>#N/A</f>
        <v>#N/A</v>
      </c>
      <c r="D236" s="13" t="e">
        <f>#N/A</f>
        <v>#N/A</v>
      </c>
      <c r="E236" s="13" t="e">
        <f>#N/A</f>
        <v>#N/A</v>
      </c>
      <c r="F236" s="13"/>
      <c r="G236" s="90"/>
      <c r="H236" s="4"/>
      <c r="I236" s="4"/>
    </row>
    <row r="237" spans="1:9">
      <c r="A237" s="13" t="e">
        <f>#N/A</f>
        <v>#N/A</v>
      </c>
      <c r="B237" s="13" t="e">
        <f>#N/A</f>
        <v>#N/A</v>
      </c>
      <c r="C237" s="197" t="e">
        <f>#N/A</f>
        <v>#N/A</v>
      </c>
      <c r="D237" s="13" t="e">
        <f>#N/A</f>
        <v>#N/A</v>
      </c>
      <c r="E237" s="13" t="e">
        <f>#N/A</f>
        <v>#N/A</v>
      </c>
      <c r="F237" s="13"/>
      <c r="G237" s="90" t="e">
        <f>#N/A</f>
        <v>#N/A</v>
      </c>
      <c r="H237" s="4" t="e">
        <f>#N/A</f>
        <v>#N/A</v>
      </c>
      <c r="I237" s="4" t="e">
        <f>#N/A</f>
        <v>#N/A</v>
      </c>
    </row>
    <row r="238" spans="1:9">
      <c r="A238" s="13"/>
      <c r="B238" s="13" t="e">
        <f>#N/A</f>
        <v>#N/A</v>
      </c>
      <c r="C238" s="13" t="e">
        <f>#N/A</f>
        <v>#N/A</v>
      </c>
      <c r="D238" s="13" t="e">
        <f>#N/A</f>
        <v>#N/A</v>
      </c>
      <c r="E238" s="13" t="e">
        <f>#N/A</f>
        <v>#N/A</v>
      </c>
      <c r="F238" s="13"/>
      <c r="G238" s="90"/>
      <c r="H238" s="4"/>
      <c r="I238" s="4"/>
    </row>
    <row r="239" spans="1:9">
      <c r="A239" s="13"/>
      <c r="B239" s="13" t="e">
        <f>#N/A</f>
        <v>#N/A</v>
      </c>
      <c r="C239" s="13" t="e">
        <f>#N/A</f>
        <v>#N/A</v>
      </c>
      <c r="D239" s="13" t="e">
        <f>#N/A</f>
        <v>#N/A</v>
      </c>
      <c r="E239" s="13" t="e">
        <f>#N/A</f>
        <v>#N/A</v>
      </c>
      <c r="F239" s="13"/>
      <c r="G239" s="90"/>
      <c r="H239" s="4"/>
      <c r="I239" s="4"/>
    </row>
    <row r="240" spans="1:9">
      <c r="A240" s="13"/>
      <c r="B240" s="13" t="e">
        <f>#N/A</f>
        <v>#N/A</v>
      </c>
      <c r="C240" s="13" t="e">
        <f>#N/A</f>
        <v>#N/A</v>
      </c>
      <c r="D240" s="13" t="e">
        <f>#N/A</f>
        <v>#N/A</v>
      </c>
      <c r="E240" s="13" t="e">
        <f>#N/A</f>
        <v>#N/A</v>
      </c>
      <c r="F240" s="13"/>
      <c r="G240" s="90"/>
      <c r="H240" s="4"/>
      <c r="I240" s="4"/>
    </row>
    <row r="241" spans="1:9">
      <c r="A241" s="13" t="e">
        <f>#N/A</f>
        <v>#N/A</v>
      </c>
      <c r="B241" s="13" t="e">
        <f>#N/A</f>
        <v>#N/A</v>
      </c>
      <c r="C241" s="197" t="e">
        <f>#N/A</f>
        <v>#N/A</v>
      </c>
      <c r="D241" s="13" t="e">
        <f>#N/A</f>
        <v>#N/A</v>
      </c>
      <c r="E241" s="13" t="e">
        <f>#N/A</f>
        <v>#N/A</v>
      </c>
      <c r="F241" s="13"/>
      <c r="G241" s="90" t="e">
        <f>#N/A</f>
        <v>#N/A</v>
      </c>
      <c r="H241" s="4" t="e">
        <f>#N/A</f>
        <v>#N/A</v>
      </c>
      <c r="I241" s="4" t="e">
        <f>#N/A</f>
        <v>#N/A</v>
      </c>
    </row>
    <row r="242" spans="1:9">
      <c r="A242" s="13"/>
      <c r="B242" s="13" t="e">
        <f>#N/A</f>
        <v>#N/A</v>
      </c>
      <c r="C242" s="13" t="e">
        <f>#N/A</f>
        <v>#N/A</v>
      </c>
      <c r="D242" s="13" t="e">
        <f>#N/A</f>
        <v>#N/A</v>
      </c>
      <c r="E242" s="13" t="e">
        <f>#N/A</f>
        <v>#N/A</v>
      </c>
      <c r="F242" s="13"/>
      <c r="G242" s="90"/>
      <c r="H242" s="4"/>
      <c r="I242" s="4"/>
    </row>
    <row r="243" spans="1:9">
      <c r="A243" s="13"/>
      <c r="B243" s="13" t="e">
        <f>#N/A</f>
        <v>#N/A</v>
      </c>
      <c r="C243" s="13" t="e">
        <f>#N/A</f>
        <v>#N/A</v>
      </c>
      <c r="D243" s="13" t="e">
        <f>#N/A</f>
        <v>#N/A</v>
      </c>
      <c r="E243" s="13" t="e">
        <f>#N/A</f>
        <v>#N/A</v>
      </c>
      <c r="F243" s="13"/>
      <c r="G243" s="90"/>
      <c r="H243" s="4"/>
      <c r="I243" s="4"/>
    </row>
    <row r="244" spans="1:9">
      <c r="A244" s="13"/>
      <c r="B244" s="13" t="e">
        <f>#N/A</f>
        <v>#N/A</v>
      </c>
      <c r="C244" s="13" t="e">
        <f>#N/A</f>
        <v>#N/A</v>
      </c>
      <c r="D244" s="13" t="e">
        <f>#N/A</f>
        <v>#N/A</v>
      </c>
      <c r="E244" s="13" t="e">
        <f>#N/A</f>
        <v>#N/A</v>
      </c>
      <c r="F244" s="13"/>
      <c r="G244" s="90"/>
      <c r="H244" s="4"/>
      <c r="I244" s="4"/>
    </row>
    <row r="245" spans="1:9">
      <c r="A245" s="13" t="e">
        <f>#N/A</f>
        <v>#N/A</v>
      </c>
      <c r="B245" s="13" t="e">
        <f>#N/A</f>
        <v>#N/A</v>
      </c>
      <c r="C245" s="197" t="e">
        <f>#N/A</f>
        <v>#N/A</v>
      </c>
      <c r="D245" s="13" t="e">
        <f>#N/A</f>
        <v>#N/A</v>
      </c>
      <c r="E245" s="13" t="e">
        <f>#N/A</f>
        <v>#N/A</v>
      </c>
      <c r="F245" s="13"/>
      <c r="G245" s="90" t="e">
        <f>#N/A</f>
        <v>#N/A</v>
      </c>
      <c r="H245" s="4" t="e">
        <f>#N/A</f>
        <v>#N/A</v>
      </c>
      <c r="I245" s="4" t="e">
        <f>#N/A</f>
        <v>#N/A</v>
      </c>
    </row>
    <row r="246" spans="1:9">
      <c r="A246" s="13"/>
      <c r="B246" s="13" t="e">
        <f>#N/A</f>
        <v>#N/A</v>
      </c>
      <c r="C246" s="13" t="e">
        <f>#N/A</f>
        <v>#N/A</v>
      </c>
      <c r="D246" s="13" t="e">
        <f>#N/A</f>
        <v>#N/A</v>
      </c>
      <c r="E246" s="13" t="e">
        <f>#N/A</f>
        <v>#N/A</v>
      </c>
      <c r="F246" s="13"/>
      <c r="G246" s="90"/>
      <c r="H246" s="4"/>
      <c r="I246" s="4"/>
    </row>
    <row r="247" spans="1:9">
      <c r="A247" s="13"/>
      <c r="B247" s="13" t="e">
        <f>#N/A</f>
        <v>#N/A</v>
      </c>
      <c r="C247" s="13" t="e">
        <f>#N/A</f>
        <v>#N/A</v>
      </c>
      <c r="D247" s="13" t="e">
        <f>#N/A</f>
        <v>#N/A</v>
      </c>
      <c r="E247" s="13" t="e">
        <f>#N/A</f>
        <v>#N/A</v>
      </c>
      <c r="F247" s="13"/>
      <c r="G247" s="90"/>
      <c r="H247" s="4"/>
      <c r="I247" s="4"/>
    </row>
    <row r="248" spans="1:9">
      <c r="A248" s="13"/>
      <c r="B248" s="13" t="e">
        <f>#N/A</f>
        <v>#N/A</v>
      </c>
      <c r="C248" s="13" t="e">
        <f>#N/A</f>
        <v>#N/A</v>
      </c>
      <c r="D248" s="13" t="e">
        <f>#N/A</f>
        <v>#N/A</v>
      </c>
      <c r="E248" s="13" t="e">
        <f>#N/A</f>
        <v>#N/A</v>
      </c>
      <c r="F248" s="13"/>
      <c r="G248" s="90"/>
      <c r="H248" s="4"/>
      <c r="I248" s="4"/>
    </row>
    <row r="249" spans="1:9">
      <c r="A249" s="13" t="e">
        <f>#N/A</f>
        <v>#N/A</v>
      </c>
      <c r="B249" s="13" t="e">
        <f>#N/A</f>
        <v>#N/A</v>
      </c>
      <c r="C249" s="197" t="e">
        <f>#N/A</f>
        <v>#N/A</v>
      </c>
      <c r="D249" s="13" t="e">
        <f>#N/A</f>
        <v>#N/A</v>
      </c>
      <c r="E249" s="13" t="e">
        <f>#N/A</f>
        <v>#N/A</v>
      </c>
      <c r="F249" s="13"/>
      <c r="G249" s="90" t="e">
        <f>#N/A</f>
        <v>#N/A</v>
      </c>
      <c r="H249" s="4" t="e">
        <f>#N/A</f>
        <v>#N/A</v>
      </c>
      <c r="I249" s="4" t="e">
        <f>#N/A</f>
        <v>#N/A</v>
      </c>
    </row>
    <row r="250" spans="1:9">
      <c r="A250" s="13"/>
      <c r="B250" s="13" t="e">
        <f>#N/A</f>
        <v>#N/A</v>
      </c>
      <c r="C250" s="13" t="e">
        <f>#N/A</f>
        <v>#N/A</v>
      </c>
      <c r="D250" s="13" t="e">
        <f>#N/A</f>
        <v>#N/A</v>
      </c>
      <c r="E250" s="13" t="e">
        <f>#N/A</f>
        <v>#N/A</v>
      </c>
      <c r="F250" s="13"/>
      <c r="G250" s="90"/>
      <c r="H250" s="4"/>
      <c r="I250" s="4"/>
    </row>
    <row r="251" spans="1:9">
      <c r="A251" s="13"/>
      <c r="B251" s="13" t="e">
        <f>#N/A</f>
        <v>#N/A</v>
      </c>
      <c r="C251" s="13" t="e">
        <f>#N/A</f>
        <v>#N/A</v>
      </c>
      <c r="D251" s="13" t="e">
        <f>#N/A</f>
        <v>#N/A</v>
      </c>
      <c r="E251" s="13" t="e">
        <f>#N/A</f>
        <v>#N/A</v>
      </c>
      <c r="F251" s="13"/>
      <c r="G251" s="90"/>
      <c r="H251" s="4"/>
      <c r="I251" s="4"/>
    </row>
    <row r="252" spans="1:9">
      <c r="A252" s="13"/>
      <c r="B252" s="13" t="e">
        <f>#N/A</f>
        <v>#N/A</v>
      </c>
      <c r="C252" s="13" t="e">
        <f>#N/A</f>
        <v>#N/A</v>
      </c>
      <c r="D252" s="13" t="e">
        <f>#N/A</f>
        <v>#N/A</v>
      </c>
      <c r="E252" s="13" t="e">
        <f>#N/A</f>
        <v>#N/A</v>
      </c>
      <c r="F252" s="13"/>
      <c r="G252" s="90"/>
      <c r="H252" s="4"/>
      <c r="I252" s="4"/>
    </row>
    <row r="253" spans="1:9">
      <c r="A253" s="13" t="e">
        <f>#N/A</f>
        <v>#N/A</v>
      </c>
      <c r="B253" s="13" t="e">
        <f>#N/A</f>
        <v>#N/A</v>
      </c>
      <c r="C253" s="197" t="e">
        <f>#N/A</f>
        <v>#N/A</v>
      </c>
      <c r="D253" s="13" t="e">
        <f>#N/A</f>
        <v>#N/A</v>
      </c>
      <c r="E253" s="13" t="e">
        <f>#N/A</f>
        <v>#N/A</v>
      </c>
      <c r="F253" s="13"/>
      <c r="G253" s="90" t="e">
        <f>#N/A</f>
        <v>#N/A</v>
      </c>
      <c r="H253" s="4" t="e">
        <f>#N/A</f>
        <v>#N/A</v>
      </c>
      <c r="I253" s="4" t="e">
        <f>#N/A</f>
        <v>#N/A</v>
      </c>
    </row>
    <row r="254" spans="1:9">
      <c r="A254" s="13"/>
      <c r="B254" s="13" t="e">
        <f>#N/A</f>
        <v>#N/A</v>
      </c>
      <c r="C254" s="13" t="e">
        <f>#N/A</f>
        <v>#N/A</v>
      </c>
      <c r="D254" s="13" t="e">
        <f>#N/A</f>
        <v>#N/A</v>
      </c>
      <c r="E254" s="13" t="e">
        <f>#N/A</f>
        <v>#N/A</v>
      </c>
      <c r="F254" s="13"/>
      <c r="G254" s="90"/>
      <c r="H254" s="4"/>
      <c r="I254" s="4"/>
    </row>
    <row r="255" spans="1:9">
      <c r="A255" s="13"/>
      <c r="B255" s="13" t="e">
        <f>#N/A</f>
        <v>#N/A</v>
      </c>
      <c r="C255" s="13" t="e">
        <f>#N/A</f>
        <v>#N/A</v>
      </c>
      <c r="D255" s="13" t="e">
        <f>#N/A</f>
        <v>#N/A</v>
      </c>
      <c r="E255" s="13" t="e">
        <f>#N/A</f>
        <v>#N/A</v>
      </c>
      <c r="F255" s="13"/>
      <c r="G255" s="90"/>
      <c r="H255" s="4"/>
      <c r="I255" s="4"/>
    </row>
    <row r="256" spans="1:9">
      <c r="A256" s="13"/>
      <c r="B256" s="13" t="e">
        <f>#N/A</f>
        <v>#N/A</v>
      </c>
      <c r="C256" s="13" t="e">
        <f>#N/A</f>
        <v>#N/A</v>
      </c>
      <c r="D256" s="13" t="e">
        <f>#N/A</f>
        <v>#N/A</v>
      </c>
      <c r="E256" s="13" t="e">
        <f>#N/A</f>
        <v>#N/A</v>
      </c>
      <c r="F256" s="13"/>
      <c r="G256" s="90"/>
      <c r="H256" s="4"/>
      <c r="I256" s="4"/>
    </row>
    <row r="257" spans="1:9">
      <c r="A257" s="13" t="e">
        <f>#N/A</f>
        <v>#N/A</v>
      </c>
      <c r="B257" s="13" t="e">
        <f>#N/A</f>
        <v>#N/A</v>
      </c>
      <c r="C257" s="197" t="e">
        <f>#N/A</f>
        <v>#N/A</v>
      </c>
      <c r="D257" s="13" t="e">
        <f>#N/A</f>
        <v>#N/A</v>
      </c>
      <c r="E257" s="13" t="e">
        <f>#N/A</f>
        <v>#N/A</v>
      </c>
      <c r="F257" s="13"/>
      <c r="G257" s="90" t="e">
        <f>#N/A</f>
        <v>#N/A</v>
      </c>
      <c r="H257" s="4" t="e">
        <f>#N/A</f>
        <v>#N/A</v>
      </c>
      <c r="I257" s="4" t="e">
        <f>#N/A</f>
        <v>#N/A</v>
      </c>
    </row>
    <row r="258" spans="1:9">
      <c r="A258" s="13"/>
      <c r="B258" s="13" t="e">
        <f>#N/A</f>
        <v>#N/A</v>
      </c>
      <c r="C258" s="13" t="e">
        <f>#N/A</f>
        <v>#N/A</v>
      </c>
      <c r="D258" s="13" t="e">
        <f>#N/A</f>
        <v>#N/A</v>
      </c>
      <c r="E258" s="13" t="e">
        <f>#N/A</f>
        <v>#N/A</v>
      </c>
      <c r="F258" s="13"/>
      <c r="G258" s="90"/>
      <c r="H258" s="4"/>
      <c r="I258" s="4"/>
    </row>
    <row r="259" spans="1:9">
      <c r="A259" s="13"/>
      <c r="B259" s="13" t="e">
        <f>#N/A</f>
        <v>#N/A</v>
      </c>
      <c r="C259" s="13" t="e">
        <f>#N/A</f>
        <v>#N/A</v>
      </c>
      <c r="D259" s="13" t="e">
        <f>#N/A</f>
        <v>#N/A</v>
      </c>
      <c r="E259" s="13" t="e">
        <f>#N/A</f>
        <v>#N/A</v>
      </c>
      <c r="F259" s="13"/>
      <c r="G259" s="90"/>
      <c r="H259" s="4"/>
      <c r="I259" s="4"/>
    </row>
    <row r="260" spans="1:9">
      <c r="A260" s="13"/>
      <c r="B260" s="13" t="e">
        <f>#N/A</f>
        <v>#N/A</v>
      </c>
      <c r="C260" s="13" t="e">
        <f>#N/A</f>
        <v>#N/A</v>
      </c>
      <c r="D260" s="13" t="e">
        <f>#N/A</f>
        <v>#N/A</v>
      </c>
      <c r="E260" s="13" t="e">
        <f>#N/A</f>
        <v>#N/A</v>
      </c>
      <c r="F260" s="13"/>
      <c r="G260" s="90"/>
      <c r="H260" s="4"/>
      <c r="I260" s="4"/>
    </row>
    <row r="261" spans="1:9">
      <c r="A261" s="13" t="e">
        <f>#N/A</f>
        <v>#N/A</v>
      </c>
      <c r="B261" s="13" t="e">
        <f>#N/A</f>
        <v>#N/A</v>
      </c>
      <c r="C261" s="197" t="e">
        <f>#N/A</f>
        <v>#N/A</v>
      </c>
      <c r="D261" s="13" t="e">
        <f>#N/A</f>
        <v>#N/A</v>
      </c>
      <c r="E261" s="13" t="e">
        <f>#N/A</f>
        <v>#N/A</v>
      </c>
      <c r="F261" s="13"/>
      <c r="G261" s="90" t="e">
        <f>#N/A</f>
        <v>#N/A</v>
      </c>
      <c r="H261" s="4" t="e">
        <f>#N/A</f>
        <v>#N/A</v>
      </c>
      <c r="I261" s="4" t="e">
        <f>#N/A</f>
        <v>#N/A</v>
      </c>
    </row>
    <row r="262" spans="1:9">
      <c r="A262" s="13"/>
      <c r="B262" s="13" t="e">
        <f>#N/A</f>
        <v>#N/A</v>
      </c>
      <c r="C262" s="13" t="e">
        <f>#N/A</f>
        <v>#N/A</v>
      </c>
      <c r="D262" s="13" t="e">
        <f>#N/A</f>
        <v>#N/A</v>
      </c>
      <c r="E262" s="13" t="e">
        <f>#N/A</f>
        <v>#N/A</v>
      </c>
      <c r="F262" s="13"/>
      <c r="G262" s="90"/>
      <c r="H262" s="4"/>
      <c r="I262" s="4"/>
    </row>
    <row r="263" spans="1:9">
      <c r="A263" s="13"/>
      <c r="B263" s="13" t="e">
        <f>#N/A</f>
        <v>#N/A</v>
      </c>
      <c r="C263" s="13" t="e">
        <f>#N/A</f>
        <v>#N/A</v>
      </c>
      <c r="D263" s="13" t="e">
        <f>#N/A</f>
        <v>#N/A</v>
      </c>
      <c r="E263" s="13" t="e">
        <f>#N/A</f>
        <v>#N/A</v>
      </c>
      <c r="F263" s="13"/>
      <c r="G263" s="90"/>
      <c r="H263" s="4"/>
      <c r="I263" s="4"/>
    </row>
    <row r="264" spans="1:9">
      <c r="A264" s="13"/>
      <c r="B264" s="13" t="e">
        <f>#N/A</f>
        <v>#N/A</v>
      </c>
      <c r="C264" s="13" t="e">
        <f>#N/A</f>
        <v>#N/A</v>
      </c>
      <c r="D264" s="13" t="e">
        <f>#N/A</f>
        <v>#N/A</v>
      </c>
      <c r="E264" s="13" t="e">
        <f>#N/A</f>
        <v>#N/A</v>
      </c>
      <c r="F264" s="13"/>
      <c r="G264" s="90"/>
      <c r="H264" s="4"/>
      <c r="I264" s="4"/>
    </row>
    <row r="265" spans="1:9">
      <c r="A265" s="13" t="e">
        <f>#N/A</f>
        <v>#N/A</v>
      </c>
      <c r="B265" s="13" t="e">
        <f>#N/A</f>
        <v>#N/A</v>
      </c>
      <c r="C265" s="197" t="e">
        <f>#N/A</f>
        <v>#N/A</v>
      </c>
      <c r="D265" s="13" t="e">
        <f>#N/A</f>
        <v>#N/A</v>
      </c>
      <c r="E265" s="13" t="e">
        <f>#N/A</f>
        <v>#N/A</v>
      </c>
      <c r="F265" s="13"/>
      <c r="G265" s="90" t="e">
        <f>#N/A</f>
        <v>#N/A</v>
      </c>
      <c r="H265" s="4" t="e">
        <f>#N/A</f>
        <v>#N/A</v>
      </c>
      <c r="I265" s="4" t="e">
        <f>#N/A</f>
        <v>#N/A</v>
      </c>
    </row>
    <row r="266" spans="1:9">
      <c r="A266" s="13"/>
      <c r="B266" s="13" t="e">
        <f>#N/A</f>
        <v>#N/A</v>
      </c>
      <c r="C266" s="13" t="e">
        <f>#N/A</f>
        <v>#N/A</v>
      </c>
      <c r="D266" s="13" t="e">
        <f>#N/A</f>
        <v>#N/A</v>
      </c>
      <c r="E266" s="13" t="e">
        <f>#N/A</f>
        <v>#N/A</v>
      </c>
      <c r="F266" s="13"/>
      <c r="G266" s="90"/>
      <c r="H266" s="4"/>
      <c r="I266" s="4"/>
    </row>
    <row r="267" spans="1:9">
      <c r="A267" s="13"/>
      <c r="B267" s="13" t="e">
        <f>#N/A</f>
        <v>#N/A</v>
      </c>
      <c r="C267" s="13" t="e">
        <f>#N/A</f>
        <v>#N/A</v>
      </c>
      <c r="D267" s="13" t="e">
        <f>#N/A</f>
        <v>#N/A</v>
      </c>
      <c r="E267" s="13" t="e">
        <f>#N/A</f>
        <v>#N/A</v>
      </c>
      <c r="F267" s="13"/>
      <c r="G267" s="90"/>
      <c r="H267" s="4"/>
      <c r="I267" s="4"/>
    </row>
    <row r="268" spans="1:9">
      <c r="A268" s="13"/>
      <c r="B268" s="13" t="e">
        <f>#N/A</f>
        <v>#N/A</v>
      </c>
      <c r="C268" s="13" t="e">
        <f>#N/A</f>
        <v>#N/A</v>
      </c>
      <c r="D268" s="13" t="e">
        <f>#N/A</f>
        <v>#N/A</v>
      </c>
      <c r="E268" s="13" t="e">
        <f>#N/A</f>
        <v>#N/A</v>
      </c>
      <c r="F268" s="13"/>
      <c r="G268" s="90"/>
      <c r="H268" s="4"/>
      <c r="I268" s="4"/>
    </row>
    <row r="269" spans="1:9">
      <c r="A269" s="13" t="e">
        <f>#N/A</f>
        <v>#N/A</v>
      </c>
      <c r="B269" s="13" t="e">
        <f>#N/A</f>
        <v>#N/A</v>
      </c>
      <c r="C269" s="197" t="e">
        <f>#N/A</f>
        <v>#N/A</v>
      </c>
      <c r="D269" s="13" t="e">
        <f>#N/A</f>
        <v>#N/A</v>
      </c>
      <c r="E269" s="13" t="e">
        <f>#N/A</f>
        <v>#N/A</v>
      </c>
      <c r="F269" s="13"/>
      <c r="G269" s="90" t="e">
        <f>#N/A</f>
        <v>#N/A</v>
      </c>
      <c r="H269" s="4" t="e">
        <f>#N/A</f>
        <v>#N/A</v>
      </c>
      <c r="I269" s="4" t="e">
        <f>#N/A</f>
        <v>#N/A</v>
      </c>
    </row>
    <row r="270" spans="1:9">
      <c r="A270" s="13"/>
      <c r="B270" s="13" t="e">
        <f>#N/A</f>
        <v>#N/A</v>
      </c>
      <c r="C270" s="13" t="e">
        <f>#N/A</f>
        <v>#N/A</v>
      </c>
      <c r="D270" s="13" t="e">
        <f>#N/A</f>
        <v>#N/A</v>
      </c>
      <c r="E270" s="13" t="e">
        <f>#N/A</f>
        <v>#N/A</v>
      </c>
      <c r="F270" s="13"/>
      <c r="G270" s="90"/>
      <c r="H270" s="4"/>
      <c r="I270" s="4"/>
    </row>
    <row r="271" spans="1:9">
      <c r="A271" s="13"/>
      <c r="B271" s="13" t="e">
        <f>#N/A</f>
        <v>#N/A</v>
      </c>
      <c r="C271" s="13" t="e">
        <f>#N/A</f>
        <v>#N/A</v>
      </c>
      <c r="D271" s="13" t="e">
        <f>#N/A</f>
        <v>#N/A</v>
      </c>
      <c r="E271" s="13" t="e">
        <f>#N/A</f>
        <v>#N/A</v>
      </c>
      <c r="F271" s="13"/>
      <c r="G271" s="90"/>
      <c r="H271" s="4"/>
      <c r="I271" s="4"/>
    </row>
    <row r="272" spans="1:9">
      <c r="A272" s="13"/>
      <c r="B272" s="13" t="e">
        <f>#N/A</f>
        <v>#N/A</v>
      </c>
      <c r="C272" s="13" t="e">
        <f>#N/A</f>
        <v>#N/A</v>
      </c>
      <c r="D272" s="13" t="e">
        <f>#N/A</f>
        <v>#N/A</v>
      </c>
      <c r="E272" s="13" t="e">
        <f>#N/A</f>
        <v>#N/A</v>
      </c>
      <c r="F272" s="13"/>
      <c r="G272" s="90"/>
      <c r="H272" s="4"/>
      <c r="I272" s="4"/>
    </row>
    <row r="273" spans="1:9">
      <c r="A273" s="13" t="e">
        <f>#N/A</f>
        <v>#N/A</v>
      </c>
      <c r="B273" s="13" t="e">
        <f>#N/A</f>
        <v>#N/A</v>
      </c>
      <c r="C273" s="197" t="e">
        <f>#N/A</f>
        <v>#N/A</v>
      </c>
      <c r="D273" s="13" t="e">
        <f>#N/A</f>
        <v>#N/A</v>
      </c>
      <c r="E273" s="13" t="e">
        <f>#N/A</f>
        <v>#N/A</v>
      </c>
      <c r="F273" s="13"/>
      <c r="G273" s="90" t="e">
        <f>#N/A</f>
        <v>#N/A</v>
      </c>
      <c r="H273" s="4" t="e">
        <f>#N/A</f>
        <v>#N/A</v>
      </c>
      <c r="I273" s="4" t="e">
        <f>#N/A</f>
        <v>#N/A</v>
      </c>
    </row>
    <row r="274" spans="1:9">
      <c r="A274" s="13"/>
      <c r="B274" s="13" t="e">
        <f>#N/A</f>
        <v>#N/A</v>
      </c>
      <c r="C274" s="13" t="e">
        <f>#N/A</f>
        <v>#N/A</v>
      </c>
      <c r="D274" s="13" t="e">
        <f>#N/A</f>
        <v>#N/A</v>
      </c>
      <c r="E274" s="13" t="e">
        <f>#N/A</f>
        <v>#N/A</v>
      </c>
      <c r="F274" s="13"/>
      <c r="G274" s="90"/>
      <c r="H274" s="4"/>
      <c r="I274" s="4"/>
    </row>
    <row r="275" spans="1:9">
      <c r="A275" s="13"/>
      <c r="B275" s="13" t="e">
        <f>#N/A</f>
        <v>#N/A</v>
      </c>
      <c r="C275" s="13" t="e">
        <f>#N/A</f>
        <v>#N/A</v>
      </c>
      <c r="D275" s="13" t="e">
        <f>#N/A</f>
        <v>#N/A</v>
      </c>
      <c r="E275" s="13" t="e">
        <f>#N/A</f>
        <v>#N/A</v>
      </c>
      <c r="F275" s="13"/>
      <c r="G275" s="90"/>
      <c r="H275" s="4"/>
      <c r="I275" s="4"/>
    </row>
    <row r="276" spans="1:9">
      <c r="A276" s="13"/>
      <c r="B276" s="13" t="e">
        <f>#N/A</f>
        <v>#N/A</v>
      </c>
      <c r="C276" s="13" t="e">
        <f>#N/A</f>
        <v>#N/A</v>
      </c>
      <c r="D276" s="13" t="e">
        <f>#N/A</f>
        <v>#N/A</v>
      </c>
      <c r="E276" s="13" t="e">
        <f>#N/A</f>
        <v>#N/A</v>
      </c>
      <c r="F276" s="13"/>
      <c r="G276" s="90"/>
      <c r="H276" s="4"/>
      <c r="I276" s="4"/>
    </row>
    <row r="277" spans="1:9">
      <c r="A277" s="13" t="e">
        <f>#N/A</f>
        <v>#N/A</v>
      </c>
      <c r="B277" s="13" t="e">
        <f>#N/A</f>
        <v>#N/A</v>
      </c>
      <c r="C277" s="197" t="e">
        <f>#N/A</f>
        <v>#N/A</v>
      </c>
      <c r="D277" s="13" t="e">
        <f>#N/A</f>
        <v>#N/A</v>
      </c>
      <c r="E277" s="13" t="e">
        <f>#N/A</f>
        <v>#N/A</v>
      </c>
      <c r="F277" s="13"/>
      <c r="G277" s="90" t="e">
        <f>#N/A</f>
        <v>#N/A</v>
      </c>
      <c r="H277" s="4" t="e">
        <f>#N/A</f>
        <v>#N/A</v>
      </c>
      <c r="I277" s="4" t="e">
        <f>#N/A</f>
        <v>#N/A</v>
      </c>
    </row>
    <row r="278" spans="1:9">
      <c r="A278" s="13"/>
      <c r="B278" s="13" t="e">
        <f>#N/A</f>
        <v>#N/A</v>
      </c>
      <c r="C278" s="13" t="e">
        <f>#N/A</f>
        <v>#N/A</v>
      </c>
      <c r="D278" s="13" t="e">
        <f>#N/A</f>
        <v>#N/A</v>
      </c>
      <c r="E278" s="13" t="e">
        <f>#N/A</f>
        <v>#N/A</v>
      </c>
      <c r="F278" s="13"/>
      <c r="G278" s="90"/>
      <c r="H278" s="4"/>
      <c r="I278" s="4"/>
    </row>
    <row r="279" spans="1:9">
      <c r="A279" s="13"/>
      <c r="B279" s="13" t="e">
        <f>#N/A</f>
        <v>#N/A</v>
      </c>
      <c r="C279" s="13" t="e">
        <f>#N/A</f>
        <v>#N/A</v>
      </c>
      <c r="D279" s="13" t="e">
        <f>#N/A</f>
        <v>#N/A</v>
      </c>
      <c r="E279" s="13" t="e">
        <f>#N/A</f>
        <v>#N/A</v>
      </c>
      <c r="F279" s="13"/>
      <c r="G279" s="90"/>
      <c r="H279" s="4"/>
      <c r="I279" s="4"/>
    </row>
    <row r="280" spans="1:9">
      <c r="A280" s="13"/>
      <c r="B280" s="13" t="e">
        <f>#N/A</f>
        <v>#N/A</v>
      </c>
      <c r="C280" s="13" t="e">
        <f>#N/A</f>
        <v>#N/A</v>
      </c>
      <c r="D280" s="13" t="e">
        <f>#N/A</f>
        <v>#N/A</v>
      </c>
      <c r="E280" s="13" t="e">
        <f>#N/A</f>
        <v>#N/A</v>
      </c>
      <c r="F280" s="13"/>
      <c r="G280" s="90"/>
      <c r="H280" s="4"/>
      <c r="I280" s="4"/>
    </row>
    <row r="281" spans="1:9">
      <c r="A281" s="13" t="e">
        <f>#N/A</f>
        <v>#N/A</v>
      </c>
      <c r="B281" s="13" t="e">
        <f>#N/A</f>
        <v>#N/A</v>
      </c>
      <c r="C281" s="197" t="e">
        <f>#N/A</f>
        <v>#N/A</v>
      </c>
      <c r="D281" s="13" t="e">
        <f>#N/A</f>
        <v>#N/A</v>
      </c>
      <c r="E281" s="13" t="e">
        <f>#N/A</f>
        <v>#N/A</v>
      </c>
      <c r="F281" s="13"/>
      <c r="G281" s="90" t="e">
        <f>#N/A</f>
        <v>#N/A</v>
      </c>
      <c r="H281" s="4" t="e">
        <f>#N/A</f>
        <v>#N/A</v>
      </c>
      <c r="I281" s="4" t="e">
        <f>#N/A</f>
        <v>#N/A</v>
      </c>
    </row>
    <row r="282" spans="1:9">
      <c r="A282" s="13"/>
      <c r="B282" s="13" t="e">
        <f>#N/A</f>
        <v>#N/A</v>
      </c>
      <c r="C282" s="13" t="e">
        <f>#N/A</f>
        <v>#N/A</v>
      </c>
      <c r="D282" s="13" t="e">
        <f>#N/A</f>
        <v>#N/A</v>
      </c>
      <c r="E282" s="13" t="e">
        <f>#N/A</f>
        <v>#N/A</v>
      </c>
      <c r="F282" s="13"/>
      <c r="G282" s="90"/>
      <c r="H282" s="4"/>
      <c r="I282" s="4"/>
    </row>
    <row r="283" spans="1:9">
      <c r="A283" s="13"/>
      <c r="B283" s="13" t="e">
        <f>#N/A</f>
        <v>#N/A</v>
      </c>
      <c r="C283" s="13" t="e">
        <f>#N/A</f>
        <v>#N/A</v>
      </c>
      <c r="D283" s="13" t="e">
        <f>#N/A</f>
        <v>#N/A</v>
      </c>
      <c r="E283" s="13" t="e">
        <f>#N/A</f>
        <v>#N/A</v>
      </c>
      <c r="F283" s="13"/>
      <c r="G283" s="90"/>
      <c r="H283" s="4"/>
      <c r="I283" s="4"/>
    </row>
    <row r="284" spans="1:9">
      <c r="A284" s="13"/>
      <c r="B284" s="13" t="e">
        <f>#N/A</f>
        <v>#N/A</v>
      </c>
      <c r="C284" s="13" t="e">
        <f>#N/A</f>
        <v>#N/A</v>
      </c>
      <c r="D284" s="13" t="e">
        <f>#N/A</f>
        <v>#N/A</v>
      </c>
      <c r="E284" s="13" t="e">
        <f>#N/A</f>
        <v>#N/A</v>
      </c>
      <c r="F284" s="13"/>
      <c r="G284" s="90"/>
      <c r="H284" s="4"/>
      <c r="I284" s="4"/>
    </row>
    <row r="285" spans="1:9">
      <c r="A285" s="13" t="e">
        <f>#N/A</f>
        <v>#N/A</v>
      </c>
      <c r="B285" s="13" t="e">
        <f>#N/A</f>
        <v>#N/A</v>
      </c>
      <c r="C285" s="197" t="e">
        <f>#N/A</f>
        <v>#N/A</v>
      </c>
      <c r="D285" s="13" t="e">
        <f>#N/A</f>
        <v>#N/A</v>
      </c>
      <c r="E285" s="13" t="e">
        <f>#N/A</f>
        <v>#N/A</v>
      </c>
      <c r="F285" s="13"/>
      <c r="G285" s="90" t="e">
        <f>#N/A</f>
        <v>#N/A</v>
      </c>
      <c r="H285" s="4" t="e">
        <f>#N/A</f>
        <v>#N/A</v>
      </c>
      <c r="I285" s="4" t="e">
        <f>#N/A</f>
        <v>#N/A</v>
      </c>
    </row>
    <row r="286" spans="1:9">
      <c r="A286" s="13"/>
      <c r="B286" s="13" t="e">
        <f>#N/A</f>
        <v>#N/A</v>
      </c>
      <c r="C286" s="13" t="e">
        <f>#N/A</f>
        <v>#N/A</v>
      </c>
      <c r="D286" s="13" t="e">
        <f>#N/A</f>
        <v>#N/A</v>
      </c>
      <c r="E286" s="13" t="e">
        <f>#N/A</f>
        <v>#N/A</v>
      </c>
      <c r="F286" s="13"/>
      <c r="G286" s="90"/>
      <c r="H286" s="4"/>
      <c r="I286" s="4"/>
    </row>
    <row r="287" spans="1:9">
      <c r="A287" s="13"/>
      <c r="B287" s="13" t="e">
        <f>#N/A</f>
        <v>#N/A</v>
      </c>
      <c r="C287" s="13" t="e">
        <f>#N/A</f>
        <v>#N/A</v>
      </c>
      <c r="D287" s="13" t="e">
        <f>#N/A</f>
        <v>#N/A</v>
      </c>
      <c r="E287" s="13" t="e">
        <f>#N/A</f>
        <v>#N/A</v>
      </c>
      <c r="F287" s="13"/>
      <c r="G287" s="90"/>
      <c r="H287" s="4"/>
      <c r="I287" s="4"/>
    </row>
    <row r="288" spans="1:9">
      <c r="A288" s="13"/>
      <c r="B288" s="13" t="e">
        <f>#N/A</f>
        <v>#N/A</v>
      </c>
      <c r="C288" s="13" t="e">
        <f>#N/A</f>
        <v>#N/A</v>
      </c>
      <c r="D288" s="13" t="e">
        <f>#N/A</f>
        <v>#N/A</v>
      </c>
      <c r="E288" s="13" t="e">
        <f>#N/A</f>
        <v>#N/A</v>
      </c>
      <c r="F288" s="13"/>
      <c r="G288" s="90"/>
      <c r="H288" s="4"/>
      <c r="I288" s="4"/>
    </row>
    <row r="289" spans="1:9">
      <c r="A289" s="13" t="e">
        <f>#N/A</f>
        <v>#N/A</v>
      </c>
      <c r="B289" s="13" t="e">
        <f>#N/A</f>
        <v>#N/A</v>
      </c>
      <c r="C289" s="197" t="e">
        <f>#N/A</f>
        <v>#N/A</v>
      </c>
      <c r="D289" s="13" t="e">
        <f>#N/A</f>
        <v>#N/A</v>
      </c>
      <c r="E289" s="13" t="e">
        <f>#N/A</f>
        <v>#N/A</v>
      </c>
      <c r="F289" s="13"/>
      <c r="G289" s="90" t="e">
        <f>#N/A</f>
        <v>#N/A</v>
      </c>
      <c r="H289" s="4" t="e">
        <f>#N/A</f>
        <v>#N/A</v>
      </c>
      <c r="I289" s="4" t="e">
        <f>#N/A</f>
        <v>#N/A</v>
      </c>
    </row>
    <row r="290" spans="1:9">
      <c r="A290" s="13"/>
      <c r="B290" s="13" t="e">
        <f>#N/A</f>
        <v>#N/A</v>
      </c>
      <c r="C290" s="13" t="e">
        <f>#N/A</f>
        <v>#N/A</v>
      </c>
      <c r="D290" s="13" t="e">
        <f>#N/A</f>
        <v>#N/A</v>
      </c>
      <c r="E290" s="13" t="e">
        <f>#N/A</f>
        <v>#N/A</v>
      </c>
      <c r="F290" s="13"/>
      <c r="G290" s="90"/>
      <c r="H290" s="4"/>
      <c r="I290" s="4"/>
    </row>
    <row r="291" spans="1:9">
      <c r="A291" s="13"/>
      <c r="B291" s="13" t="e">
        <f>#N/A</f>
        <v>#N/A</v>
      </c>
      <c r="C291" s="13" t="e">
        <f>#N/A</f>
        <v>#N/A</v>
      </c>
      <c r="D291" s="13" t="e">
        <f>#N/A</f>
        <v>#N/A</v>
      </c>
      <c r="E291" s="13" t="e">
        <f>#N/A</f>
        <v>#N/A</v>
      </c>
      <c r="F291" s="13"/>
      <c r="G291" s="90"/>
      <c r="H291" s="4"/>
      <c r="I291" s="4"/>
    </row>
    <row r="292" spans="1:9">
      <c r="A292" s="13"/>
      <c r="B292" s="13" t="e">
        <f>#N/A</f>
        <v>#N/A</v>
      </c>
      <c r="C292" s="13" t="e">
        <f>#N/A</f>
        <v>#N/A</v>
      </c>
      <c r="D292" s="13" t="e">
        <f>#N/A</f>
        <v>#N/A</v>
      </c>
      <c r="E292" s="13" t="e">
        <f>#N/A</f>
        <v>#N/A</v>
      </c>
      <c r="F292" s="13"/>
      <c r="G292" s="90"/>
      <c r="H292" s="4"/>
      <c r="I292" s="4"/>
    </row>
    <row r="293" spans="1:9">
      <c r="A293" s="13" t="e">
        <f>#N/A</f>
        <v>#N/A</v>
      </c>
      <c r="B293" s="13" t="e">
        <f>#N/A</f>
        <v>#N/A</v>
      </c>
      <c r="C293" s="197" t="e">
        <f>#N/A</f>
        <v>#N/A</v>
      </c>
      <c r="D293" s="13" t="e">
        <f>#N/A</f>
        <v>#N/A</v>
      </c>
      <c r="E293" s="13" t="e">
        <f>#N/A</f>
        <v>#N/A</v>
      </c>
      <c r="F293" s="13"/>
      <c r="G293" s="90" t="e">
        <f>#N/A</f>
        <v>#N/A</v>
      </c>
      <c r="H293" s="4" t="e">
        <f>#N/A</f>
        <v>#N/A</v>
      </c>
      <c r="I293" s="4" t="e">
        <f>#N/A</f>
        <v>#N/A</v>
      </c>
    </row>
    <row r="294" spans="1:9">
      <c r="A294" s="13"/>
      <c r="B294" s="13" t="e">
        <f>#N/A</f>
        <v>#N/A</v>
      </c>
      <c r="C294" s="13" t="e">
        <f>#N/A</f>
        <v>#N/A</v>
      </c>
      <c r="D294" s="13" t="e">
        <f>#N/A</f>
        <v>#N/A</v>
      </c>
      <c r="E294" s="13" t="e">
        <f>#N/A</f>
        <v>#N/A</v>
      </c>
      <c r="F294" s="13"/>
      <c r="G294" s="90"/>
      <c r="H294" s="4"/>
      <c r="I294" s="4"/>
    </row>
    <row r="295" spans="1:9">
      <c r="A295" s="13"/>
      <c r="B295" s="13" t="e">
        <f>#N/A</f>
        <v>#N/A</v>
      </c>
      <c r="C295" s="13" t="e">
        <f>#N/A</f>
        <v>#N/A</v>
      </c>
      <c r="D295" s="13" t="e">
        <f>#N/A</f>
        <v>#N/A</v>
      </c>
      <c r="E295" s="13" t="e">
        <f>#N/A</f>
        <v>#N/A</v>
      </c>
      <c r="F295" s="13"/>
      <c r="G295" s="90"/>
      <c r="H295" s="4"/>
      <c r="I295" s="4"/>
    </row>
    <row r="296" spans="1:9">
      <c r="A296" s="13"/>
      <c r="B296" s="13" t="e">
        <f>#N/A</f>
        <v>#N/A</v>
      </c>
      <c r="C296" s="13" t="e">
        <f>#N/A</f>
        <v>#N/A</v>
      </c>
      <c r="D296" s="13" t="e">
        <f>#N/A</f>
        <v>#N/A</v>
      </c>
      <c r="E296" s="13" t="e">
        <f>#N/A</f>
        <v>#N/A</v>
      </c>
      <c r="F296" s="13"/>
      <c r="G296" s="90"/>
      <c r="H296" s="4"/>
      <c r="I296" s="4"/>
    </row>
    <row r="297" spans="1:9">
      <c r="A297" s="13" t="e">
        <f>#N/A</f>
        <v>#N/A</v>
      </c>
      <c r="B297" s="13" t="e">
        <f>#N/A</f>
        <v>#N/A</v>
      </c>
      <c r="C297" s="197" t="e">
        <f>#N/A</f>
        <v>#N/A</v>
      </c>
      <c r="D297" s="13" t="e">
        <f>#N/A</f>
        <v>#N/A</v>
      </c>
      <c r="E297" s="13" t="e">
        <f>#N/A</f>
        <v>#N/A</v>
      </c>
      <c r="F297" s="13"/>
      <c r="G297" s="90" t="e">
        <f>#N/A</f>
        <v>#N/A</v>
      </c>
      <c r="H297" s="4" t="e">
        <f>#N/A</f>
        <v>#N/A</v>
      </c>
      <c r="I297" s="4" t="e">
        <f>#N/A</f>
        <v>#N/A</v>
      </c>
    </row>
    <row r="298" spans="1:9">
      <c r="A298" s="13"/>
      <c r="B298" s="13" t="e">
        <f>#N/A</f>
        <v>#N/A</v>
      </c>
      <c r="C298" s="13" t="e">
        <f>#N/A</f>
        <v>#N/A</v>
      </c>
      <c r="D298" s="13" t="e">
        <f>#N/A</f>
        <v>#N/A</v>
      </c>
      <c r="E298" s="13" t="e">
        <f>#N/A</f>
        <v>#N/A</v>
      </c>
      <c r="F298" s="13"/>
      <c r="G298" s="90"/>
      <c r="H298" s="4"/>
      <c r="I298" s="4"/>
    </row>
    <row r="299" spans="1:9">
      <c r="A299" s="13"/>
      <c r="B299" s="13" t="e">
        <f>#N/A</f>
        <v>#N/A</v>
      </c>
      <c r="C299" s="13" t="e">
        <f>#N/A</f>
        <v>#N/A</v>
      </c>
      <c r="D299" s="13" t="e">
        <f>#N/A</f>
        <v>#N/A</v>
      </c>
      <c r="E299" s="13" t="e">
        <f>#N/A</f>
        <v>#N/A</v>
      </c>
      <c r="F299" s="13"/>
      <c r="G299" s="90"/>
      <c r="H299" s="4"/>
      <c r="I299" s="4"/>
    </row>
    <row r="300" spans="1:9">
      <c r="A300" s="13"/>
      <c r="B300" s="13" t="e">
        <f>#N/A</f>
        <v>#N/A</v>
      </c>
      <c r="C300" s="13" t="e">
        <f>#N/A</f>
        <v>#N/A</v>
      </c>
      <c r="D300" s="13" t="e">
        <f>#N/A</f>
        <v>#N/A</v>
      </c>
      <c r="E300" s="13" t="e">
        <f>#N/A</f>
        <v>#N/A</v>
      </c>
      <c r="F300" s="13"/>
      <c r="G300" s="90"/>
      <c r="H300" s="4"/>
      <c r="I300" s="4"/>
    </row>
    <row r="301" spans="1:9">
      <c r="A301" s="13" t="e">
        <f>#N/A</f>
        <v>#N/A</v>
      </c>
      <c r="B301" s="13" t="e">
        <f>#N/A</f>
        <v>#N/A</v>
      </c>
      <c r="C301" s="197" t="e">
        <f>#N/A</f>
        <v>#N/A</v>
      </c>
      <c r="D301" s="13" t="e">
        <f>#N/A</f>
        <v>#N/A</v>
      </c>
      <c r="E301" s="13" t="e">
        <f>#N/A</f>
        <v>#N/A</v>
      </c>
      <c r="F301" s="13"/>
      <c r="G301" s="90" t="e">
        <f>#N/A</f>
        <v>#N/A</v>
      </c>
      <c r="H301" s="4" t="e">
        <f>#N/A</f>
        <v>#N/A</v>
      </c>
      <c r="I301" s="4" t="e">
        <f>#N/A</f>
        <v>#N/A</v>
      </c>
    </row>
    <row r="302" spans="1:9">
      <c r="A302" s="13"/>
      <c r="B302" s="13" t="e">
        <f>#N/A</f>
        <v>#N/A</v>
      </c>
      <c r="C302" s="13" t="e">
        <f>#N/A</f>
        <v>#N/A</v>
      </c>
      <c r="D302" s="13" t="e">
        <f>#N/A</f>
        <v>#N/A</v>
      </c>
      <c r="E302" s="13" t="e">
        <f>#N/A</f>
        <v>#N/A</v>
      </c>
      <c r="F302" s="13"/>
      <c r="G302" s="90"/>
      <c r="H302" s="4"/>
      <c r="I302" s="4"/>
    </row>
    <row r="303" spans="1:9">
      <c r="A303" s="13"/>
      <c r="B303" s="13" t="e">
        <f>#N/A</f>
        <v>#N/A</v>
      </c>
      <c r="C303" s="13" t="e">
        <f>#N/A</f>
        <v>#N/A</v>
      </c>
      <c r="D303" s="13" t="e">
        <f>#N/A</f>
        <v>#N/A</v>
      </c>
      <c r="E303" s="13" t="e">
        <f>#N/A</f>
        <v>#N/A</v>
      </c>
      <c r="F303" s="13"/>
      <c r="G303" s="90"/>
      <c r="H303" s="4"/>
      <c r="I303" s="4"/>
    </row>
    <row r="304" spans="1:9">
      <c r="A304" s="13"/>
      <c r="B304" s="13" t="e">
        <f>#N/A</f>
        <v>#N/A</v>
      </c>
      <c r="C304" s="13" t="e">
        <f>#N/A</f>
        <v>#N/A</v>
      </c>
      <c r="D304" s="13" t="e">
        <f>#N/A</f>
        <v>#N/A</v>
      </c>
      <c r="E304" s="13" t="e">
        <f>#N/A</f>
        <v>#N/A</v>
      </c>
      <c r="F304" s="13"/>
      <c r="G304" s="90"/>
      <c r="H304" s="4"/>
      <c r="I304" s="4"/>
    </row>
    <row r="305" spans="1:9">
      <c r="A305" s="13" t="e">
        <f>#N/A</f>
        <v>#N/A</v>
      </c>
      <c r="B305" s="13" t="e">
        <f>#N/A</f>
        <v>#N/A</v>
      </c>
      <c r="C305" s="197" t="e">
        <f>#N/A</f>
        <v>#N/A</v>
      </c>
      <c r="D305" s="13" t="e">
        <f>#N/A</f>
        <v>#N/A</v>
      </c>
      <c r="E305" s="13" t="e">
        <f>#N/A</f>
        <v>#N/A</v>
      </c>
      <c r="F305" s="13"/>
      <c r="G305" s="90" t="e">
        <f>#N/A</f>
        <v>#N/A</v>
      </c>
      <c r="H305" s="4" t="e">
        <f>#N/A</f>
        <v>#N/A</v>
      </c>
      <c r="I305" s="4" t="e">
        <f>#N/A</f>
        <v>#N/A</v>
      </c>
    </row>
    <row r="306" spans="1:9">
      <c r="A306" s="13"/>
      <c r="B306" s="13" t="e">
        <f>#N/A</f>
        <v>#N/A</v>
      </c>
      <c r="C306" s="13" t="e">
        <f>#N/A</f>
        <v>#N/A</v>
      </c>
      <c r="D306" s="13" t="e">
        <f>#N/A</f>
        <v>#N/A</v>
      </c>
      <c r="E306" s="13" t="e">
        <f>#N/A</f>
        <v>#N/A</v>
      </c>
      <c r="F306" s="13"/>
      <c r="G306" s="90"/>
      <c r="H306" s="4"/>
      <c r="I306" s="4"/>
    </row>
    <row r="307" spans="1:9">
      <c r="A307" s="13"/>
      <c r="B307" s="13" t="e">
        <f>#N/A</f>
        <v>#N/A</v>
      </c>
      <c r="C307" s="13" t="e">
        <f>#N/A</f>
        <v>#N/A</v>
      </c>
      <c r="D307" s="13" t="e">
        <f>#N/A</f>
        <v>#N/A</v>
      </c>
      <c r="E307" s="13" t="e">
        <f>#N/A</f>
        <v>#N/A</v>
      </c>
      <c r="F307" s="13"/>
      <c r="G307" s="90"/>
      <c r="H307" s="4"/>
      <c r="I307" s="4"/>
    </row>
    <row r="308" spans="1:9">
      <c r="A308" s="13"/>
      <c r="B308" s="13" t="e">
        <f>#N/A</f>
        <v>#N/A</v>
      </c>
      <c r="C308" s="13" t="e">
        <f>#N/A</f>
        <v>#N/A</v>
      </c>
      <c r="D308" s="13" t="e">
        <f>#N/A</f>
        <v>#N/A</v>
      </c>
      <c r="E308" s="13" t="e">
        <f>#N/A</f>
        <v>#N/A</v>
      </c>
      <c r="F308" s="13"/>
      <c r="G308" s="90"/>
      <c r="H308" s="4"/>
      <c r="I308" s="4"/>
    </row>
    <row r="309" spans="1:9">
      <c r="A309" s="13" t="e">
        <f>#N/A</f>
        <v>#N/A</v>
      </c>
      <c r="B309" s="13" t="e">
        <f>#N/A</f>
        <v>#N/A</v>
      </c>
      <c r="C309" s="197" t="e">
        <f>#N/A</f>
        <v>#N/A</v>
      </c>
      <c r="D309" s="13" t="e">
        <f>#N/A</f>
        <v>#N/A</v>
      </c>
      <c r="E309" s="13" t="e">
        <f>#N/A</f>
        <v>#N/A</v>
      </c>
      <c r="F309" s="13"/>
      <c r="G309" s="90" t="e">
        <f>#N/A</f>
        <v>#N/A</v>
      </c>
      <c r="H309" s="4" t="e">
        <f>#N/A</f>
        <v>#N/A</v>
      </c>
      <c r="I309" s="4" t="e">
        <f>#N/A</f>
        <v>#N/A</v>
      </c>
    </row>
    <row r="310" spans="1:9">
      <c r="A310" s="13"/>
      <c r="B310" s="13" t="e">
        <f>#N/A</f>
        <v>#N/A</v>
      </c>
      <c r="C310" s="13" t="e">
        <f>#N/A</f>
        <v>#N/A</v>
      </c>
      <c r="D310" s="13" t="e">
        <f>#N/A</f>
        <v>#N/A</v>
      </c>
      <c r="E310" s="13" t="e">
        <f>#N/A</f>
        <v>#N/A</v>
      </c>
      <c r="F310" s="13"/>
      <c r="G310" s="90"/>
      <c r="H310" s="4"/>
      <c r="I310" s="4"/>
    </row>
    <row r="311" spans="1:9">
      <c r="A311" s="13"/>
      <c r="B311" s="13" t="e">
        <f>#N/A</f>
        <v>#N/A</v>
      </c>
      <c r="C311" s="13" t="e">
        <f>#N/A</f>
        <v>#N/A</v>
      </c>
      <c r="D311" s="13" t="e">
        <f>#N/A</f>
        <v>#N/A</v>
      </c>
      <c r="E311" s="13" t="e">
        <f>#N/A</f>
        <v>#N/A</v>
      </c>
      <c r="F311" s="13"/>
      <c r="G311" s="90"/>
      <c r="H311" s="4"/>
      <c r="I311" s="4"/>
    </row>
    <row r="312" spans="1:9">
      <c r="A312" s="13"/>
      <c r="B312" s="13" t="e">
        <f>#N/A</f>
        <v>#N/A</v>
      </c>
      <c r="C312" s="13" t="e">
        <f>#N/A</f>
        <v>#N/A</v>
      </c>
      <c r="D312" s="13" t="e">
        <f>#N/A</f>
        <v>#N/A</v>
      </c>
      <c r="E312" s="13" t="e">
        <f>#N/A</f>
        <v>#N/A</v>
      </c>
      <c r="F312" s="13"/>
      <c r="G312" s="90"/>
      <c r="H312" s="4"/>
      <c r="I312" s="4"/>
    </row>
    <row r="313" spans="1:9">
      <c r="A313" s="13" t="e">
        <f>#N/A</f>
        <v>#N/A</v>
      </c>
      <c r="B313" s="13" t="e">
        <f>#N/A</f>
        <v>#N/A</v>
      </c>
      <c r="C313" s="197" t="e">
        <f>#N/A</f>
        <v>#N/A</v>
      </c>
      <c r="D313" s="13" t="e">
        <f>#N/A</f>
        <v>#N/A</v>
      </c>
      <c r="E313" s="13" t="e">
        <f>#N/A</f>
        <v>#N/A</v>
      </c>
      <c r="F313" s="13"/>
      <c r="G313" s="90" t="e">
        <f>#N/A</f>
        <v>#N/A</v>
      </c>
      <c r="H313" s="4" t="e">
        <f>#N/A</f>
        <v>#N/A</v>
      </c>
      <c r="I313" s="4" t="e">
        <f>#N/A</f>
        <v>#N/A</v>
      </c>
    </row>
    <row r="314" spans="1:9">
      <c r="A314" s="13"/>
      <c r="B314" s="13" t="e">
        <f>#N/A</f>
        <v>#N/A</v>
      </c>
      <c r="C314" s="13" t="e">
        <f>#N/A</f>
        <v>#N/A</v>
      </c>
      <c r="D314" s="13" t="e">
        <f>#N/A</f>
        <v>#N/A</v>
      </c>
      <c r="E314" s="13" t="e">
        <f>#N/A</f>
        <v>#N/A</v>
      </c>
      <c r="F314" s="13"/>
      <c r="G314" s="90"/>
      <c r="H314" s="4"/>
      <c r="I314" s="4"/>
    </row>
    <row r="315" spans="1:9">
      <c r="A315" s="13"/>
      <c r="B315" s="13" t="e">
        <f>#N/A</f>
        <v>#N/A</v>
      </c>
      <c r="C315" s="13" t="e">
        <f>#N/A</f>
        <v>#N/A</v>
      </c>
      <c r="D315" s="13" t="e">
        <f>#N/A</f>
        <v>#N/A</v>
      </c>
      <c r="E315" s="13" t="e">
        <f>#N/A</f>
        <v>#N/A</v>
      </c>
      <c r="F315" s="13"/>
      <c r="G315" s="90"/>
      <c r="H315" s="4"/>
      <c r="I315" s="4"/>
    </row>
    <row r="316" spans="1:9">
      <c r="A316" s="13"/>
      <c r="B316" s="13" t="e">
        <f>#N/A</f>
        <v>#N/A</v>
      </c>
      <c r="C316" s="13" t="e">
        <f>#N/A</f>
        <v>#N/A</v>
      </c>
      <c r="D316" s="13" t="e">
        <f>#N/A</f>
        <v>#N/A</v>
      </c>
      <c r="E316" s="13" t="e">
        <f>#N/A</f>
        <v>#N/A</v>
      </c>
      <c r="F316" s="13"/>
      <c r="G316" s="90"/>
      <c r="H316" s="4"/>
      <c r="I316" s="4"/>
    </row>
    <row r="317" spans="1:9">
      <c r="A317" s="13" t="e">
        <f>#N/A</f>
        <v>#N/A</v>
      </c>
      <c r="B317" s="13" t="e">
        <f>#N/A</f>
        <v>#N/A</v>
      </c>
      <c r="C317" s="197" t="e">
        <f>#N/A</f>
        <v>#N/A</v>
      </c>
      <c r="D317" s="13" t="e">
        <f>#N/A</f>
        <v>#N/A</v>
      </c>
      <c r="E317" s="13" t="e">
        <f>#N/A</f>
        <v>#N/A</v>
      </c>
      <c r="F317" s="13"/>
      <c r="G317" s="90" t="e">
        <f>#N/A</f>
        <v>#N/A</v>
      </c>
      <c r="H317" s="4" t="e">
        <f>#N/A</f>
        <v>#N/A</v>
      </c>
      <c r="I317" s="4" t="e">
        <f>#N/A</f>
        <v>#N/A</v>
      </c>
    </row>
    <row r="318" spans="1:9">
      <c r="A318" s="13"/>
      <c r="B318" s="13" t="e">
        <f>#N/A</f>
        <v>#N/A</v>
      </c>
      <c r="C318" s="13" t="e">
        <f>#N/A</f>
        <v>#N/A</v>
      </c>
      <c r="D318" s="13" t="e">
        <f>#N/A</f>
        <v>#N/A</v>
      </c>
      <c r="E318" s="13" t="e">
        <f>#N/A</f>
        <v>#N/A</v>
      </c>
      <c r="F318" s="13"/>
      <c r="G318" s="90"/>
      <c r="H318" s="4"/>
      <c r="I318" s="4"/>
    </row>
    <row r="319" spans="1:9">
      <c r="A319" s="13"/>
      <c r="B319" s="13" t="e">
        <f>#N/A</f>
        <v>#N/A</v>
      </c>
      <c r="C319" s="13" t="e">
        <f>#N/A</f>
        <v>#N/A</v>
      </c>
      <c r="D319" s="13" t="e">
        <f>#N/A</f>
        <v>#N/A</v>
      </c>
      <c r="E319" s="13" t="e">
        <f>#N/A</f>
        <v>#N/A</v>
      </c>
      <c r="F319" s="13"/>
      <c r="G319" s="90"/>
      <c r="H319" s="4"/>
      <c r="I319" s="4"/>
    </row>
    <row r="320" spans="1:9">
      <c r="A320" s="13"/>
      <c r="B320" s="13" t="e">
        <f>#N/A</f>
        <v>#N/A</v>
      </c>
      <c r="C320" s="13" t="e">
        <f>#N/A</f>
        <v>#N/A</v>
      </c>
      <c r="D320" s="13" t="e">
        <f>#N/A</f>
        <v>#N/A</v>
      </c>
      <c r="E320" s="13" t="e">
        <f>#N/A</f>
        <v>#N/A</v>
      </c>
      <c r="F320" s="13"/>
      <c r="G320" s="90"/>
      <c r="H320" s="4"/>
      <c r="I320" s="4"/>
    </row>
    <row r="321" spans="1:9">
      <c r="A321" s="13" t="e">
        <f>#N/A</f>
        <v>#N/A</v>
      </c>
      <c r="B321" s="13" t="e">
        <f>#N/A</f>
        <v>#N/A</v>
      </c>
      <c r="C321" s="197" t="e">
        <f>#N/A</f>
        <v>#N/A</v>
      </c>
      <c r="D321" s="13" t="e">
        <f>#N/A</f>
        <v>#N/A</v>
      </c>
      <c r="E321" s="13" t="e">
        <f>#N/A</f>
        <v>#N/A</v>
      </c>
      <c r="F321" s="13"/>
      <c r="G321" s="90" t="e">
        <f>#N/A</f>
        <v>#N/A</v>
      </c>
      <c r="H321" s="4" t="e">
        <f>#N/A</f>
        <v>#N/A</v>
      </c>
      <c r="I321" s="4" t="e">
        <f>#N/A</f>
        <v>#N/A</v>
      </c>
    </row>
    <row r="322" spans="1:9">
      <c r="A322" s="13"/>
      <c r="B322" s="13" t="e">
        <f>#N/A</f>
        <v>#N/A</v>
      </c>
      <c r="C322" s="13" t="e">
        <f>#N/A</f>
        <v>#N/A</v>
      </c>
      <c r="D322" s="13" t="e">
        <f>#N/A</f>
        <v>#N/A</v>
      </c>
      <c r="E322" s="13" t="e">
        <f>#N/A</f>
        <v>#N/A</v>
      </c>
      <c r="F322" s="13"/>
      <c r="G322" s="90"/>
      <c r="H322" s="4"/>
      <c r="I322" s="4"/>
    </row>
    <row r="323" spans="1:9">
      <c r="A323" s="13"/>
      <c r="B323" s="13" t="e">
        <f>#N/A</f>
        <v>#N/A</v>
      </c>
      <c r="C323" s="13" t="e">
        <f>#N/A</f>
        <v>#N/A</v>
      </c>
      <c r="D323" s="13" t="e">
        <f>#N/A</f>
        <v>#N/A</v>
      </c>
      <c r="E323" s="13" t="e">
        <f>#N/A</f>
        <v>#N/A</v>
      </c>
      <c r="F323" s="13"/>
      <c r="G323" s="90"/>
      <c r="H323" s="4"/>
      <c r="I323" s="4"/>
    </row>
    <row r="324" spans="1:9">
      <c r="A324" s="13"/>
      <c r="B324" s="13" t="e">
        <f>#N/A</f>
        <v>#N/A</v>
      </c>
      <c r="C324" s="13" t="e">
        <f>#N/A</f>
        <v>#N/A</v>
      </c>
      <c r="D324" s="13" t="e">
        <f>#N/A</f>
        <v>#N/A</v>
      </c>
      <c r="E324" s="13" t="e">
        <f>#N/A</f>
        <v>#N/A</v>
      </c>
      <c r="F324" s="13"/>
      <c r="G324" s="90"/>
      <c r="H324" s="4"/>
      <c r="I324" s="4"/>
    </row>
    <row r="325" spans="1:9">
      <c r="A325" s="13" t="e">
        <f>#N/A</f>
        <v>#N/A</v>
      </c>
      <c r="B325" s="13" t="e">
        <f>#N/A</f>
        <v>#N/A</v>
      </c>
      <c r="C325" s="197" t="e">
        <f>#N/A</f>
        <v>#N/A</v>
      </c>
      <c r="D325" s="13" t="e">
        <f>#N/A</f>
        <v>#N/A</v>
      </c>
      <c r="E325" s="13" t="e">
        <f>#N/A</f>
        <v>#N/A</v>
      </c>
      <c r="F325" s="13"/>
      <c r="G325" s="90" t="e">
        <f>#N/A</f>
        <v>#N/A</v>
      </c>
      <c r="H325" s="4" t="e">
        <f>#N/A</f>
        <v>#N/A</v>
      </c>
      <c r="I325" s="4" t="e">
        <f>#N/A</f>
        <v>#N/A</v>
      </c>
    </row>
    <row r="326" spans="1:9">
      <c r="A326" s="13"/>
      <c r="B326" s="13" t="e">
        <f>#N/A</f>
        <v>#N/A</v>
      </c>
      <c r="C326" s="13" t="e">
        <f>#N/A</f>
        <v>#N/A</v>
      </c>
      <c r="D326" s="13" t="e">
        <f>#N/A</f>
        <v>#N/A</v>
      </c>
      <c r="E326" s="13" t="e">
        <f>#N/A</f>
        <v>#N/A</v>
      </c>
      <c r="F326" s="13"/>
      <c r="G326" s="90"/>
      <c r="H326" s="4"/>
      <c r="I326" s="4"/>
    </row>
    <row r="327" spans="1:9">
      <c r="A327" s="13"/>
      <c r="B327" s="13" t="e">
        <f>#N/A</f>
        <v>#N/A</v>
      </c>
      <c r="C327" s="13" t="e">
        <f>#N/A</f>
        <v>#N/A</v>
      </c>
      <c r="D327" s="13" t="e">
        <f>#N/A</f>
        <v>#N/A</v>
      </c>
      <c r="E327" s="13" t="e">
        <f>#N/A</f>
        <v>#N/A</v>
      </c>
      <c r="F327" s="13"/>
      <c r="G327" s="90"/>
      <c r="H327" s="4"/>
      <c r="I327" s="4"/>
    </row>
    <row r="328" spans="1:9">
      <c r="A328" s="13"/>
      <c r="B328" s="13" t="e">
        <f>#N/A</f>
        <v>#N/A</v>
      </c>
      <c r="C328" s="13" t="e">
        <f>#N/A</f>
        <v>#N/A</v>
      </c>
      <c r="D328" s="13" t="e">
        <f>#N/A</f>
        <v>#N/A</v>
      </c>
      <c r="E328" s="13" t="e">
        <f>#N/A</f>
        <v>#N/A</v>
      </c>
      <c r="F328" s="13"/>
      <c r="G328" s="90"/>
      <c r="H328" s="4"/>
      <c r="I328" s="4"/>
    </row>
    <row r="329" spans="1:9">
      <c r="A329" s="13" t="e">
        <f>#N/A</f>
        <v>#N/A</v>
      </c>
      <c r="B329" s="13" t="e">
        <f>#N/A</f>
        <v>#N/A</v>
      </c>
      <c r="C329" s="197" t="e">
        <f>#N/A</f>
        <v>#N/A</v>
      </c>
      <c r="D329" s="13" t="e">
        <f>#N/A</f>
        <v>#N/A</v>
      </c>
      <c r="E329" s="13" t="e">
        <f>#N/A</f>
        <v>#N/A</v>
      </c>
      <c r="F329" s="13"/>
      <c r="G329" s="90" t="e">
        <f>#N/A</f>
        <v>#N/A</v>
      </c>
      <c r="H329" s="4" t="e">
        <f>#N/A</f>
        <v>#N/A</v>
      </c>
      <c r="I329" s="4" t="e">
        <f>#N/A</f>
        <v>#N/A</v>
      </c>
    </row>
    <row r="330" spans="1:9">
      <c r="A330" s="13"/>
      <c r="B330" s="13" t="e">
        <f>#N/A</f>
        <v>#N/A</v>
      </c>
      <c r="C330" s="13" t="e">
        <f>#N/A</f>
        <v>#N/A</v>
      </c>
      <c r="D330" s="13" t="e">
        <f>#N/A</f>
        <v>#N/A</v>
      </c>
      <c r="E330" s="13" t="e">
        <f>#N/A</f>
        <v>#N/A</v>
      </c>
      <c r="F330" s="13"/>
      <c r="G330" s="90"/>
      <c r="H330" s="4"/>
      <c r="I330" s="4"/>
    </row>
    <row r="331" spans="1:9">
      <c r="A331" s="13"/>
      <c r="B331" s="13" t="e">
        <f>#N/A</f>
        <v>#N/A</v>
      </c>
      <c r="C331" s="13" t="e">
        <f>#N/A</f>
        <v>#N/A</v>
      </c>
      <c r="D331" s="13" t="e">
        <f>#N/A</f>
        <v>#N/A</v>
      </c>
      <c r="E331" s="13" t="e">
        <f>#N/A</f>
        <v>#N/A</v>
      </c>
      <c r="F331" s="13"/>
      <c r="G331" s="90"/>
      <c r="H331" s="4"/>
      <c r="I331" s="4"/>
    </row>
    <row r="332" spans="1:9">
      <c r="A332" s="13"/>
      <c r="B332" s="13" t="e">
        <f>#N/A</f>
        <v>#N/A</v>
      </c>
      <c r="C332" s="13" t="e">
        <f>#N/A</f>
        <v>#N/A</v>
      </c>
      <c r="D332" s="13" t="e">
        <f>#N/A</f>
        <v>#N/A</v>
      </c>
      <c r="E332" s="13" t="e">
        <f>#N/A</f>
        <v>#N/A</v>
      </c>
      <c r="F332" s="13"/>
      <c r="G332" s="90"/>
      <c r="H332" s="4"/>
      <c r="I332" s="4"/>
    </row>
    <row r="333" spans="1:9">
      <c r="A333" s="13" t="e">
        <f>#N/A</f>
        <v>#N/A</v>
      </c>
      <c r="B333" s="13" t="e">
        <f>#N/A</f>
        <v>#N/A</v>
      </c>
      <c r="C333" s="197" t="e">
        <f>#N/A</f>
        <v>#N/A</v>
      </c>
      <c r="D333" s="13" t="e">
        <f>#N/A</f>
        <v>#N/A</v>
      </c>
      <c r="E333" s="13" t="e">
        <f>#N/A</f>
        <v>#N/A</v>
      </c>
      <c r="F333" s="13"/>
      <c r="G333" s="90" t="e">
        <f>#N/A</f>
        <v>#N/A</v>
      </c>
      <c r="H333" s="4" t="e">
        <f>#N/A</f>
        <v>#N/A</v>
      </c>
      <c r="I333" s="4" t="e">
        <f>#N/A</f>
        <v>#N/A</v>
      </c>
    </row>
    <row r="334" spans="1:9">
      <c r="A334" s="13"/>
      <c r="B334" s="13" t="e">
        <f>#N/A</f>
        <v>#N/A</v>
      </c>
      <c r="C334" s="13" t="e">
        <f>#N/A</f>
        <v>#N/A</v>
      </c>
      <c r="D334" s="13" t="e">
        <f>#N/A</f>
        <v>#N/A</v>
      </c>
      <c r="E334" s="13" t="e">
        <f>#N/A</f>
        <v>#N/A</v>
      </c>
      <c r="F334" s="13"/>
      <c r="G334" s="90"/>
      <c r="H334" s="4"/>
      <c r="I334" s="4"/>
    </row>
    <row r="335" spans="1:9">
      <c r="A335" s="13"/>
      <c r="B335" s="13" t="e">
        <f>#N/A</f>
        <v>#N/A</v>
      </c>
      <c r="C335" s="13" t="e">
        <f>#N/A</f>
        <v>#N/A</v>
      </c>
      <c r="D335" s="13" t="e">
        <f>#N/A</f>
        <v>#N/A</v>
      </c>
      <c r="E335" s="13" t="e">
        <f>#N/A</f>
        <v>#N/A</v>
      </c>
      <c r="F335" s="13"/>
      <c r="G335" s="90"/>
      <c r="H335" s="4"/>
      <c r="I335" s="4"/>
    </row>
    <row r="336" spans="1:9">
      <c r="A336" s="13"/>
      <c r="B336" s="13" t="e">
        <f>#N/A</f>
        <v>#N/A</v>
      </c>
      <c r="C336" s="13" t="e">
        <f>#N/A</f>
        <v>#N/A</v>
      </c>
      <c r="D336" s="13" t="e">
        <f>#N/A</f>
        <v>#N/A</v>
      </c>
      <c r="E336" s="13" t="e">
        <f>#N/A</f>
        <v>#N/A</v>
      </c>
      <c r="F336" s="13"/>
      <c r="G336" s="90"/>
      <c r="H336" s="4"/>
      <c r="I336" s="4"/>
    </row>
    <row r="337" spans="1:9">
      <c r="A337" s="13" t="e">
        <f>#N/A</f>
        <v>#N/A</v>
      </c>
      <c r="B337" s="13" t="e">
        <f>#N/A</f>
        <v>#N/A</v>
      </c>
      <c r="C337" s="197" t="e">
        <f>#N/A</f>
        <v>#N/A</v>
      </c>
      <c r="D337" s="13" t="e">
        <f>#N/A</f>
        <v>#N/A</v>
      </c>
      <c r="E337" s="13" t="e">
        <f>#N/A</f>
        <v>#N/A</v>
      </c>
      <c r="F337" s="13"/>
      <c r="G337" s="90" t="e">
        <f>#N/A</f>
        <v>#N/A</v>
      </c>
      <c r="H337" s="4" t="e">
        <f>#N/A</f>
        <v>#N/A</v>
      </c>
      <c r="I337" s="4" t="e">
        <f>#N/A</f>
        <v>#N/A</v>
      </c>
    </row>
    <row r="338" spans="1:9">
      <c r="A338" s="13"/>
      <c r="B338" s="13" t="e">
        <f>#N/A</f>
        <v>#N/A</v>
      </c>
      <c r="C338" s="13" t="e">
        <f>#N/A</f>
        <v>#N/A</v>
      </c>
      <c r="D338" s="13" t="e">
        <f>#N/A</f>
        <v>#N/A</v>
      </c>
      <c r="E338" s="13" t="e">
        <f>#N/A</f>
        <v>#N/A</v>
      </c>
      <c r="F338" s="13"/>
      <c r="G338" s="90"/>
      <c r="H338" s="4"/>
      <c r="I338" s="4"/>
    </row>
    <row r="339" spans="1:9">
      <c r="A339" s="13"/>
      <c r="B339" s="13" t="e">
        <f>#N/A</f>
        <v>#N/A</v>
      </c>
      <c r="C339" s="13" t="e">
        <f>#N/A</f>
        <v>#N/A</v>
      </c>
      <c r="D339" s="13" t="e">
        <f>#N/A</f>
        <v>#N/A</v>
      </c>
      <c r="E339" s="13" t="e">
        <f>#N/A</f>
        <v>#N/A</v>
      </c>
      <c r="F339" s="13"/>
      <c r="G339" s="90"/>
      <c r="H339" s="4"/>
      <c r="I339" s="4"/>
    </row>
    <row r="340" spans="1:9">
      <c r="A340" s="13"/>
      <c r="B340" s="13" t="e">
        <f>#N/A</f>
        <v>#N/A</v>
      </c>
      <c r="C340" s="13" t="e">
        <f>#N/A</f>
        <v>#N/A</v>
      </c>
      <c r="D340" s="13" t="e">
        <f>#N/A</f>
        <v>#N/A</v>
      </c>
      <c r="E340" s="13" t="e">
        <f>#N/A</f>
        <v>#N/A</v>
      </c>
      <c r="F340" s="13"/>
      <c r="G340" s="90"/>
      <c r="H340" s="4"/>
      <c r="I340" s="4"/>
    </row>
    <row r="341" spans="1:9">
      <c r="A341" s="13" t="e">
        <f>#N/A</f>
        <v>#N/A</v>
      </c>
      <c r="B341" s="13" t="e">
        <f>#N/A</f>
        <v>#N/A</v>
      </c>
      <c r="C341" s="197" t="e">
        <f>#N/A</f>
        <v>#N/A</v>
      </c>
      <c r="D341" s="13" t="e">
        <f>#N/A</f>
        <v>#N/A</v>
      </c>
      <c r="E341" s="13" t="e">
        <f>#N/A</f>
        <v>#N/A</v>
      </c>
      <c r="F341" s="13"/>
      <c r="G341" s="90" t="e">
        <f>#N/A</f>
        <v>#N/A</v>
      </c>
      <c r="H341" s="4" t="e">
        <f>#N/A</f>
        <v>#N/A</v>
      </c>
      <c r="I341" s="4" t="e">
        <f>#N/A</f>
        <v>#N/A</v>
      </c>
    </row>
    <row r="342" spans="1:9">
      <c r="A342" s="13"/>
      <c r="B342" s="13" t="e">
        <f>#N/A</f>
        <v>#N/A</v>
      </c>
      <c r="C342" s="13" t="e">
        <f>#N/A</f>
        <v>#N/A</v>
      </c>
      <c r="D342" s="13" t="e">
        <f>#N/A</f>
        <v>#N/A</v>
      </c>
      <c r="E342" s="13" t="e">
        <f>#N/A</f>
        <v>#N/A</v>
      </c>
      <c r="F342" s="13"/>
      <c r="G342" s="90"/>
      <c r="H342" s="4"/>
      <c r="I342" s="4"/>
    </row>
    <row r="343" spans="1:9">
      <c r="A343" s="13"/>
      <c r="B343" s="13" t="e">
        <f>#N/A</f>
        <v>#N/A</v>
      </c>
      <c r="C343" s="13" t="e">
        <f>#N/A</f>
        <v>#N/A</v>
      </c>
      <c r="D343" s="13" t="e">
        <f>#N/A</f>
        <v>#N/A</v>
      </c>
      <c r="E343" s="13" t="e">
        <f>#N/A</f>
        <v>#N/A</v>
      </c>
      <c r="F343" s="13"/>
      <c r="G343" s="90"/>
      <c r="H343" s="4"/>
      <c r="I343" s="4"/>
    </row>
    <row r="344" spans="1:9">
      <c r="A344" s="13"/>
      <c r="B344" s="13" t="e">
        <f>#N/A</f>
        <v>#N/A</v>
      </c>
      <c r="C344" s="13" t="e">
        <f>#N/A</f>
        <v>#N/A</v>
      </c>
      <c r="D344" s="13" t="e">
        <f>#N/A</f>
        <v>#N/A</v>
      </c>
      <c r="E344" s="13" t="e">
        <f>#N/A</f>
        <v>#N/A</v>
      </c>
      <c r="F344" s="13"/>
      <c r="G344" s="90"/>
      <c r="H344" s="4"/>
      <c r="I344" s="4"/>
    </row>
    <row r="345" spans="1:9">
      <c r="A345" s="13" t="e">
        <f>#N/A</f>
        <v>#N/A</v>
      </c>
      <c r="B345" s="13" t="e">
        <f>#N/A</f>
        <v>#N/A</v>
      </c>
      <c r="C345" s="197" t="e">
        <f>#N/A</f>
        <v>#N/A</v>
      </c>
      <c r="D345" s="13" t="e">
        <f>#N/A</f>
        <v>#N/A</v>
      </c>
      <c r="E345" s="13" t="e">
        <f>#N/A</f>
        <v>#N/A</v>
      </c>
      <c r="F345" s="13"/>
      <c r="G345" s="90" t="e">
        <f>#N/A</f>
        <v>#N/A</v>
      </c>
      <c r="H345" s="4" t="e">
        <f>#N/A</f>
        <v>#N/A</v>
      </c>
      <c r="I345" s="4" t="e">
        <f>#N/A</f>
        <v>#N/A</v>
      </c>
    </row>
    <row r="346" spans="1:9">
      <c r="A346" s="13"/>
      <c r="B346" s="13" t="e">
        <f>#N/A</f>
        <v>#N/A</v>
      </c>
      <c r="C346" s="13" t="e">
        <f>#N/A</f>
        <v>#N/A</v>
      </c>
      <c r="D346" s="13" t="e">
        <f>#N/A</f>
        <v>#N/A</v>
      </c>
      <c r="E346" s="13" t="e">
        <f>#N/A</f>
        <v>#N/A</v>
      </c>
      <c r="F346" s="13"/>
      <c r="G346" s="90"/>
      <c r="H346" s="4"/>
      <c r="I346" s="4"/>
    </row>
    <row r="347" spans="1:9">
      <c r="A347" s="13"/>
      <c r="B347" s="13" t="e">
        <f>#N/A</f>
        <v>#N/A</v>
      </c>
      <c r="C347" s="13" t="e">
        <f>#N/A</f>
        <v>#N/A</v>
      </c>
      <c r="D347" s="13" t="e">
        <f>#N/A</f>
        <v>#N/A</v>
      </c>
      <c r="E347" s="13" t="e">
        <f>#N/A</f>
        <v>#N/A</v>
      </c>
      <c r="F347" s="13"/>
      <c r="G347" s="90"/>
      <c r="H347" s="4"/>
      <c r="I347" s="4"/>
    </row>
    <row r="348" spans="1:9">
      <c r="A348" s="13"/>
      <c r="B348" s="13" t="e">
        <f>#N/A</f>
        <v>#N/A</v>
      </c>
      <c r="C348" s="13" t="e">
        <f>#N/A</f>
        <v>#N/A</v>
      </c>
      <c r="D348" s="13" t="e">
        <f>#N/A</f>
        <v>#N/A</v>
      </c>
      <c r="E348" s="13" t="e">
        <f>#N/A</f>
        <v>#N/A</v>
      </c>
      <c r="F348" s="13"/>
      <c r="G348" s="90"/>
      <c r="H348" s="4"/>
      <c r="I348" s="4"/>
    </row>
    <row r="349" spans="1:9">
      <c r="A349" s="13" t="e">
        <f>#N/A</f>
        <v>#N/A</v>
      </c>
      <c r="B349" s="13" t="e">
        <f>#N/A</f>
        <v>#N/A</v>
      </c>
      <c r="C349" s="197" t="e">
        <f>#N/A</f>
        <v>#N/A</v>
      </c>
      <c r="D349" s="13" t="e">
        <f>#N/A</f>
        <v>#N/A</v>
      </c>
      <c r="E349" s="13" t="e">
        <f>#N/A</f>
        <v>#N/A</v>
      </c>
      <c r="F349" s="13"/>
      <c r="G349" s="90" t="e">
        <f>#N/A</f>
        <v>#N/A</v>
      </c>
      <c r="H349" s="4" t="e">
        <f>#N/A</f>
        <v>#N/A</v>
      </c>
      <c r="I349" s="4" t="e">
        <f>#N/A</f>
        <v>#N/A</v>
      </c>
    </row>
    <row r="350" spans="1:9">
      <c r="A350" s="13"/>
      <c r="B350" s="13" t="e">
        <f>#N/A</f>
        <v>#N/A</v>
      </c>
      <c r="C350" s="13" t="e">
        <f>#N/A</f>
        <v>#N/A</v>
      </c>
      <c r="D350" s="13" t="e">
        <f>#N/A</f>
        <v>#N/A</v>
      </c>
      <c r="E350" s="13" t="e">
        <f>#N/A</f>
        <v>#N/A</v>
      </c>
      <c r="F350" s="13"/>
      <c r="G350" s="90"/>
      <c r="H350" s="4"/>
      <c r="I350" s="4"/>
    </row>
    <row r="351" spans="1:9">
      <c r="A351" s="13"/>
      <c r="B351" s="13" t="e">
        <f>#N/A</f>
        <v>#N/A</v>
      </c>
      <c r="C351" s="13" t="e">
        <f>#N/A</f>
        <v>#N/A</v>
      </c>
      <c r="D351" s="13" t="e">
        <f>#N/A</f>
        <v>#N/A</v>
      </c>
      <c r="E351" s="13" t="e">
        <f>#N/A</f>
        <v>#N/A</v>
      </c>
      <c r="F351" s="13"/>
      <c r="G351" s="90"/>
      <c r="H351" s="4"/>
      <c r="I351" s="4"/>
    </row>
    <row r="352" spans="1:9">
      <c r="A352" s="13"/>
      <c r="B352" s="13" t="e">
        <f>#N/A</f>
        <v>#N/A</v>
      </c>
      <c r="C352" s="13" t="e">
        <f>#N/A</f>
        <v>#N/A</v>
      </c>
      <c r="D352" s="13" t="e">
        <f>#N/A</f>
        <v>#N/A</v>
      </c>
      <c r="E352" s="13" t="e">
        <f>#N/A</f>
        <v>#N/A</v>
      </c>
      <c r="F352" s="13"/>
      <c r="G352" s="90"/>
      <c r="H352" s="4"/>
      <c r="I352" s="4"/>
    </row>
    <row r="353" spans="1:9">
      <c r="A353" s="13" t="e">
        <f>#N/A</f>
        <v>#N/A</v>
      </c>
      <c r="B353" s="13" t="e">
        <f>#N/A</f>
        <v>#N/A</v>
      </c>
      <c r="C353" s="197" t="e">
        <f>#N/A</f>
        <v>#N/A</v>
      </c>
      <c r="D353" s="13" t="e">
        <f>#N/A</f>
        <v>#N/A</v>
      </c>
      <c r="E353" s="13" t="e">
        <f>#N/A</f>
        <v>#N/A</v>
      </c>
      <c r="F353" s="13"/>
      <c r="G353" s="90" t="e">
        <f>#N/A</f>
        <v>#N/A</v>
      </c>
      <c r="H353" s="4" t="e">
        <f>#N/A</f>
        <v>#N/A</v>
      </c>
      <c r="I353" s="4" t="e">
        <f>#N/A</f>
        <v>#N/A</v>
      </c>
    </row>
    <row r="354" spans="1:9">
      <c r="A354" s="13"/>
      <c r="B354" s="13" t="e">
        <f>#N/A</f>
        <v>#N/A</v>
      </c>
      <c r="C354" s="13" t="e">
        <f>#N/A</f>
        <v>#N/A</v>
      </c>
      <c r="D354" s="13" t="e">
        <f>#N/A</f>
        <v>#N/A</v>
      </c>
      <c r="E354" s="13" t="e">
        <f>#N/A</f>
        <v>#N/A</v>
      </c>
      <c r="F354" s="13"/>
      <c r="G354" s="90"/>
      <c r="H354" s="4"/>
      <c r="I354" s="4"/>
    </row>
    <row r="355" spans="1:9">
      <c r="A355" s="13"/>
      <c r="B355" s="13" t="e">
        <f>#N/A</f>
        <v>#N/A</v>
      </c>
      <c r="C355" s="13" t="e">
        <f>#N/A</f>
        <v>#N/A</v>
      </c>
      <c r="D355" s="13" t="e">
        <f>#N/A</f>
        <v>#N/A</v>
      </c>
      <c r="E355" s="13" t="e">
        <f>#N/A</f>
        <v>#N/A</v>
      </c>
      <c r="F355" s="13"/>
      <c r="G355" s="90"/>
      <c r="H355" s="4"/>
      <c r="I355" s="4"/>
    </row>
    <row r="356" spans="1:9">
      <c r="A356" s="13"/>
      <c r="B356" s="13" t="e">
        <f>#N/A</f>
        <v>#N/A</v>
      </c>
      <c r="C356" s="13" t="e">
        <f>#N/A</f>
        <v>#N/A</v>
      </c>
      <c r="D356" s="13" t="e">
        <f>#N/A</f>
        <v>#N/A</v>
      </c>
      <c r="E356" s="13" t="e">
        <f>#N/A</f>
        <v>#N/A</v>
      </c>
      <c r="F356" s="13"/>
      <c r="G356" s="90"/>
      <c r="H356" s="4"/>
      <c r="I356" s="4"/>
    </row>
    <row r="357" spans="1:9">
      <c r="A357" s="13" t="e">
        <f>#N/A</f>
        <v>#N/A</v>
      </c>
      <c r="B357" s="13" t="e">
        <f>#N/A</f>
        <v>#N/A</v>
      </c>
      <c r="C357" s="197" t="e">
        <f>#N/A</f>
        <v>#N/A</v>
      </c>
      <c r="D357" s="13" t="e">
        <f>#N/A</f>
        <v>#N/A</v>
      </c>
      <c r="E357" s="13" t="e">
        <f>#N/A</f>
        <v>#N/A</v>
      </c>
      <c r="F357" s="13"/>
      <c r="G357" s="90" t="e">
        <f>#N/A</f>
        <v>#N/A</v>
      </c>
      <c r="H357" s="4" t="e">
        <f>#N/A</f>
        <v>#N/A</v>
      </c>
      <c r="I357" s="4" t="e">
        <f>#N/A</f>
        <v>#N/A</v>
      </c>
    </row>
    <row r="358" spans="1:9">
      <c r="A358" s="13"/>
      <c r="B358" s="13" t="e">
        <f>#N/A</f>
        <v>#N/A</v>
      </c>
      <c r="C358" s="13" t="e">
        <f>#N/A</f>
        <v>#N/A</v>
      </c>
      <c r="D358" s="13" t="e">
        <f>#N/A</f>
        <v>#N/A</v>
      </c>
      <c r="E358" s="13" t="e">
        <f>#N/A</f>
        <v>#N/A</v>
      </c>
      <c r="F358" s="13"/>
      <c r="G358" s="90"/>
      <c r="H358" s="4"/>
      <c r="I358" s="4"/>
    </row>
    <row r="359" spans="1:9">
      <c r="A359" s="13"/>
      <c r="B359" s="13" t="e">
        <f>#N/A</f>
        <v>#N/A</v>
      </c>
      <c r="C359" s="13" t="e">
        <f>#N/A</f>
        <v>#N/A</v>
      </c>
      <c r="D359" s="13" t="e">
        <f>#N/A</f>
        <v>#N/A</v>
      </c>
      <c r="E359" s="13" t="e">
        <f>#N/A</f>
        <v>#N/A</v>
      </c>
      <c r="F359" s="13"/>
      <c r="G359" s="90"/>
      <c r="H359" s="4"/>
      <c r="I359" s="4"/>
    </row>
    <row r="360" spans="1:9">
      <c r="A360" s="13"/>
      <c r="B360" s="13" t="e">
        <f>#N/A</f>
        <v>#N/A</v>
      </c>
      <c r="C360" s="13" t="e">
        <f>#N/A</f>
        <v>#N/A</v>
      </c>
      <c r="D360" s="13" t="e">
        <f>#N/A</f>
        <v>#N/A</v>
      </c>
      <c r="E360" s="13" t="e">
        <f>#N/A</f>
        <v>#N/A</v>
      </c>
      <c r="F360" s="13"/>
      <c r="G360" s="90"/>
      <c r="H360" s="4"/>
      <c r="I360" s="4"/>
    </row>
    <row r="361" spans="1:9">
      <c r="A361" s="13" t="e">
        <f>#N/A</f>
        <v>#N/A</v>
      </c>
      <c r="B361" s="13" t="e">
        <f>#N/A</f>
        <v>#N/A</v>
      </c>
      <c r="C361" s="197" t="e">
        <f>#N/A</f>
        <v>#N/A</v>
      </c>
      <c r="D361" s="13" t="e">
        <f>#N/A</f>
        <v>#N/A</v>
      </c>
      <c r="E361" s="13" t="e">
        <f>#N/A</f>
        <v>#N/A</v>
      </c>
      <c r="F361" s="13"/>
      <c r="G361" s="90" t="e">
        <f>#N/A</f>
        <v>#N/A</v>
      </c>
      <c r="H361" s="4" t="e">
        <f>#N/A</f>
        <v>#N/A</v>
      </c>
      <c r="I361" s="4" t="e">
        <f>#N/A</f>
        <v>#N/A</v>
      </c>
    </row>
    <row r="362" spans="1:9">
      <c r="A362" s="13"/>
      <c r="B362" s="13" t="e">
        <f>#N/A</f>
        <v>#N/A</v>
      </c>
      <c r="C362" s="13" t="e">
        <f>#N/A</f>
        <v>#N/A</v>
      </c>
      <c r="D362" s="13" t="e">
        <f>#N/A</f>
        <v>#N/A</v>
      </c>
      <c r="E362" s="13" t="e">
        <f>#N/A</f>
        <v>#N/A</v>
      </c>
      <c r="F362" s="13"/>
      <c r="G362" s="90"/>
      <c r="H362" s="4"/>
      <c r="I362" s="4"/>
    </row>
    <row r="363" spans="1:9">
      <c r="A363" s="13"/>
      <c r="B363" s="13" t="e">
        <f>#N/A</f>
        <v>#N/A</v>
      </c>
      <c r="C363" s="13" t="e">
        <f>#N/A</f>
        <v>#N/A</v>
      </c>
      <c r="D363" s="13" t="e">
        <f>#N/A</f>
        <v>#N/A</v>
      </c>
      <c r="E363" s="13" t="e">
        <f>#N/A</f>
        <v>#N/A</v>
      </c>
      <c r="F363" s="13"/>
      <c r="G363" s="90"/>
      <c r="H363" s="4"/>
      <c r="I363" s="4"/>
    </row>
    <row r="364" spans="1:9">
      <c r="A364" s="13"/>
      <c r="B364" s="13" t="e">
        <f>#N/A</f>
        <v>#N/A</v>
      </c>
      <c r="C364" s="13" t="e">
        <f>#N/A</f>
        <v>#N/A</v>
      </c>
      <c r="D364" s="13" t="e">
        <f>#N/A</f>
        <v>#N/A</v>
      </c>
      <c r="E364" s="13" t="e">
        <f>#N/A</f>
        <v>#N/A</v>
      </c>
      <c r="F364" s="13"/>
      <c r="G364" s="90"/>
      <c r="H364" s="4"/>
      <c r="I364" s="4"/>
    </row>
    <row r="365" spans="1:9">
      <c r="A365" s="13" t="e">
        <f>#N/A</f>
        <v>#N/A</v>
      </c>
      <c r="B365" s="13" t="e">
        <f>#N/A</f>
        <v>#N/A</v>
      </c>
      <c r="C365" s="197" t="e">
        <f>#N/A</f>
        <v>#N/A</v>
      </c>
      <c r="D365" s="13" t="e">
        <f>#N/A</f>
        <v>#N/A</v>
      </c>
      <c r="E365" s="13" t="e">
        <f>#N/A</f>
        <v>#N/A</v>
      </c>
      <c r="F365" s="13"/>
      <c r="G365" s="90" t="e">
        <f>#N/A</f>
        <v>#N/A</v>
      </c>
      <c r="H365" s="4" t="e">
        <f>#N/A</f>
        <v>#N/A</v>
      </c>
      <c r="I365" s="4" t="e">
        <f>#N/A</f>
        <v>#N/A</v>
      </c>
    </row>
    <row r="366" spans="1:9">
      <c r="A366" s="13"/>
      <c r="B366" s="13" t="e">
        <f>#N/A</f>
        <v>#N/A</v>
      </c>
      <c r="C366" s="13" t="e">
        <f>#N/A</f>
        <v>#N/A</v>
      </c>
      <c r="D366" s="13" t="e">
        <f>#N/A</f>
        <v>#N/A</v>
      </c>
      <c r="E366" s="13" t="e">
        <f>#N/A</f>
        <v>#N/A</v>
      </c>
      <c r="F366" s="13"/>
      <c r="G366" s="90"/>
      <c r="H366" s="4"/>
      <c r="I366" s="4"/>
    </row>
    <row r="367" spans="1:9">
      <c r="A367" s="13"/>
      <c r="B367" s="13" t="e">
        <f>#N/A</f>
        <v>#N/A</v>
      </c>
      <c r="C367" s="13" t="e">
        <f>#N/A</f>
        <v>#N/A</v>
      </c>
      <c r="D367" s="13" t="e">
        <f>#N/A</f>
        <v>#N/A</v>
      </c>
      <c r="E367" s="13" t="e">
        <f>#N/A</f>
        <v>#N/A</v>
      </c>
      <c r="F367" s="13"/>
      <c r="G367" s="90"/>
      <c r="H367" s="4"/>
      <c r="I367" s="4"/>
    </row>
    <row r="368" spans="1:9">
      <c r="A368" s="13"/>
      <c r="B368" s="13" t="e">
        <f>#N/A</f>
        <v>#N/A</v>
      </c>
      <c r="C368" s="13" t="e">
        <f>#N/A</f>
        <v>#N/A</v>
      </c>
      <c r="D368" s="13" t="e">
        <f>#N/A</f>
        <v>#N/A</v>
      </c>
      <c r="E368" s="13" t="e">
        <f>#N/A</f>
        <v>#N/A</v>
      </c>
      <c r="F368" s="13"/>
      <c r="G368" s="90"/>
      <c r="H368" s="4"/>
      <c r="I368" s="4"/>
    </row>
    <row r="369" spans="1:9">
      <c r="A369" s="13" t="e">
        <f>#N/A</f>
        <v>#N/A</v>
      </c>
      <c r="B369" s="13" t="e">
        <f>#N/A</f>
        <v>#N/A</v>
      </c>
      <c r="C369" s="197" t="e">
        <f>#N/A</f>
        <v>#N/A</v>
      </c>
      <c r="D369" s="13" t="e">
        <f>#N/A</f>
        <v>#N/A</v>
      </c>
      <c r="E369" s="13" t="e">
        <f>#N/A</f>
        <v>#N/A</v>
      </c>
      <c r="F369" s="13"/>
      <c r="G369" s="90" t="e">
        <f>#N/A</f>
        <v>#N/A</v>
      </c>
      <c r="H369" s="4" t="e">
        <f>#N/A</f>
        <v>#N/A</v>
      </c>
      <c r="I369" s="4" t="e">
        <f>#N/A</f>
        <v>#N/A</v>
      </c>
    </row>
    <row r="370" spans="1:9">
      <c r="A370" s="13"/>
      <c r="B370" s="13" t="e">
        <f>#N/A</f>
        <v>#N/A</v>
      </c>
      <c r="C370" s="13" t="e">
        <f>#N/A</f>
        <v>#N/A</v>
      </c>
      <c r="D370" s="13" t="e">
        <f>#N/A</f>
        <v>#N/A</v>
      </c>
      <c r="E370" s="13" t="e">
        <f>#N/A</f>
        <v>#N/A</v>
      </c>
      <c r="F370" s="13"/>
      <c r="G370" s="90"/>
      <c r="H370" s="4"/>
      <c r="I370" s="4"/>
    </row>
    <row r="371" spans="1:9">
      <c r="A371" s="13"/>
      <c r="B371" s="13" t="e">
        <f>#N/A</f>
        <v>#N/A</v>
      </c>
      <c r="C371" s="13" t="e">
        <f>#N/A</f>
        <v>#N/A</v>
      </c>
      <c r="D371" s="13" t="e">
        <f>#N/A</f>
        <v>#N/A</v>
      </c>
      <c r="E371" s="13" t="e">
        <f>#N/A</f>
        <v>#N/A</v>
      </c>
      <c r="F371" s="13"/>
      <c r="G371" s="90"/>
      <c r="H371" s="4"/>
      <c r="I371" s="4"/>
    </row>
    <row r="372" spans="1:9">
      <c r="A372" s="13"/>
      <c r="B372" s="13" t="e">
        <f>#N/A</f>
        <v>#N/A</v>
      </c>
      <c r="C372" s="13" t="e">
        <f>#N/A</f>
        <v>#N/A</v>
      </c>
      <c r="D372" s="13" t="e">
        <f>#N/A</f>
        <v>#N/A</v>
      </c>
      <c r="E372" s="13" t="e">
        <f>#N/A</f>
        <v>#N/A</v>
      </c>
      <c r="F372" s="13"/>
      <c r="G372" s="90"/>
      <c r="H372" s="4"/>
      <c r="I372" s="4"/>
    </row>
    <row r="373" spans="1:9">
      <c r="A373" s="13" t="e">
        <f>#N/A</f>
        <v>#N/A</v>
      </c>
      <c r="B373" s="13" t="e">
        <f>#N/A</f>
        <v>#N/A</v>
      </c>
      <c r="C373" s="197" t="e">
        <f>#N/A</f>
        <v>#N/A</v>
      </c>
      <c r="D373" s="13" t="e">
        <f>#N/A</f>
        <v>#N/A</v>
      </c>
      <c r="E373" s="13" t="e">
        <f>#N/A</f>
        <v>#N/A</v>
      </c>
      <c r="F373" s="13"/>
      <c r="G373" s="90" t="e">
        <f>#N/A</f>
        <v>#N/A</v>
      </c>
      <c r="H373" s="4" t="e">
        <f>#N/A</f>
        <v>#N/A</v>
      </c>
      <c r="I373" s="4" t="e">
        <f>#N/A</f>
        <v>#N/A</v>
      </c>
    </row>
    <row r="374" spans="1:9">
      <c r="A374" s="13"/>
      <c r="B374" s="13" t="e">
        <f>#N/A</f>
        <v>#N/A</v>
      </c>
      <c r="C374" s="13" t="e">
        <f>#N/A</f>
        <v>#N/A</v>
      </c>
      <c r="D374" s="13" t="e">
        <f>#N/A</f>
        <v>#N/A</v>
      </c>
      <c r="E374" s="13" t="e">
        <f>#N/A</f>
        <v>#N/A</v>
      </c>
      <c r="F374" s="13"/>
      <c r="G374" s="90"/>
      <c r="H374" s="4"/>
      <c r="I374" s="4"/>
    </row>
    <row r="375" spans="1:9">
      <c r="A375" s="13"/>
      <c r="B375" s="13" t="e">
        <f>#N/A</f>
        <v>#N/A</v>
      </c>
      <c r="C375" s="13" t="e">
        <f>#N/A</f>
        <v>#N/A</v>
      </c>
      <c r="D375" s="13" t="e">
        <f>#N/A</f>
        <v>#N/A</v>
      </c>
      <c r="E375" s="13" t="e">
        <f>#N/A</f>
        <v>#N/A</v>
      </c>
      <c r="F375" s="13"/>
      <c r="G375" s="90"/>
      <c r="H375" s="4"/>
      <c r="I375" s="4"/>
    </row>
    <row r="376" spans="1:9">
      <c r="A376" s="13"/>
      <c r="B376" s="13" t="e">
        <f>#N/A</f>
        <v>#N/A</v>
      </c>
      <c r="C376" s="13" t="e">
        <f>#N/A</f>
        <v>#N/A</v>
      </c>
      <c r="D376" s="13" t="e">
        <f>#N/A</f>
        <v>#N/A</v>
      </c>
      <c r="E376" s="13" t="e">
        <f>#N/A</f>
        <v>#N/A</v>
      </c>
      <c r="F376" s="13"/>
      <c r="G376" s="90"/>
      <c r="H376" s="4"/>
      <c r="I376" s="4"/>
    </row>
    <row r="377" spans="1:9">
      <c r="A377" s="13" t="e">
        <f>#N/A</f>
        <v>#N/A</v>
      </c>
      <c r="B377" s="13" t="e">
        <f>#N/A</f>
        <v>#N/A</v>
      </c>
      <c r="C377" s="197" t="e">
        <f>#N/A</f>
        <v>#N/A</v>
      </c>
      <c r="D377" s="13" t="e">
        <f>#N/A</f>
        <v>#N/A</v>
      </c>
      <c r="E377" s="13" t="e">
        <f>#N/A</f>
        <v>#N/A</v>
      </c>
      <c r="F377" s="13"/>
      <c r="G377" s="90" t="e">
        <f>#N/A</f>
        <v>#N/A</v>
      </c>
      <c r="H377" s="4" t="e">
        <f>#N/A</f>
        <v>#N/A</v>
      </c>
      <c r="I377" s="4" t="e">
        <f>#N/A</f>
        <v>#N/A</v>
      </c>
    </row>
    <row r="378" spans="1:9">
      <c r="A378" s="13"/>
      <c r="B378" s="13" t="e">
        <f>#N/A</f>
        <v>#N/A</v>
      </c>
      <c r="C378" s="13" t="e">
        <f>#N/A</f>
        <v>#N/A</v>
      </c>
      <c r="D378" s="13" t="e">
        <f>#N/A</f>
        <v>#N/A</v>
      </c>
      <c r="E378" s="13" t="e">
        <f>#N/A</f>
        <v>#N/A</v>
      </c>
      <c r="F378" s="13"/>
      <c r="G378" s="90"/>
      <c r="H378" s="4"/>
      <c r="I378" s="4"/>
    </row>
    <row r="379" spans="1:9">
      <c r="A379" s="13"/>
      <c r="B379" s="13" t="e">
        <f>#N/A</f>
        <v>#N/A</v>
      </c>
      <c r="C379" s="13" t="e">
        <f>#N/A</f>
        <v>#N/A</v>
      </c>
      <c r="D379" s="13" t="e">
        <f>#N/A</f>
        <v>#N/A</v>
      </c>
      <c r="E379" s="13" t="e">
        <f>#N/A</f>
        <v>#N/A</v>
      </c>
      <c r="F379" s="13"/>
      <c r="G379" s="90"/>
      <c r="H379" s="4"/>
      <c r="I379" s="4"/>
    </row>
    <row r="380" spans="1:9">
      <c r="A380" s="13"/>
      <c r="B380" s="13" t="e">
        <f>#N/A</f>
        <v>#N/A</v>
      </c>
      <c r="C380" s="13" t="e">
        <f>#N/A</f>
        <v>#N/A</v>
      </c>
      <c r="D380" s="13" t="e">
        <f>#N/A</f>
        <v>#N/A</v>
      </c>
      <c r="E380" s="13" t="e">
        <f>#N/A</f>
        <v>#N/A</v>
      </c>
      <c r="F380" s="13"/>
      <c r="G380" s="90"/>
      <c r="H380" s="4"/>
      <c r="I380" s="4"/>
    </row>
    <row r="381" spans="1:9">
      <c r="A381" s="13" t="e">
        <f>#N/A</f>
        <v>#N/A</v>
      </c>
      <c r="B381" s="13" t="e">
        <f>#N/A</f>
        <v>#N/A</v>
      </c>
      <c r="C381" s="197" t="e">
        <f>#N/A</f>
        <v>#N/A</v>
      </c>
      <c r="D381" s="13" t="e">
        <f>#N/A</f>
        <v>#N/A</v>
      </c>
      <c r="E381" s="13" t="e">
        <f>#N/A</f>
        <v>#N/A</v>
      </c>
      <c r="F381" s="13"/>
      <c r="G381" s="90" t="e">
        <f>#N/A</f>
        <v>#N/A</v>
      </c>
      <c r="H381" s="4" t="e">
        <f>#N/A</f>
        <v>#N/A</v>
      </c>
      <c r="I381" s="4" t="e">
        <f>#N/A</f>
        <v>#N/A</v>
      </c>
    </row>
    <row r="382" spans="1:9">
      <c r="A382" s="13"/>
      <c r="B382" s="13" t="e">
        <f>#N/A</f>
        <v>#N/A</v>
      </c>
      <c r="C382" s="13" t="e">
        <f>#N/A</f>
        <v>#N/A</v>
      </c>
      <c r="D382" s="13" t="e">
        <f>#N/A</f>
        <v>#N/A</v>
      </c>
      <c r="E382" s="13" t="e">
        <f>#N/A</f>
        <v>#N/A</v>
      </c>
      <c r="F382" s="13"/>
      <c r="G382" s="90"/>
      <c r="H382" s="4"/>
      <c r="I382" s="4"/>
    </row>
    <row r="383" spans="1:9">
      <c r="A383" s="13"/>
      <c r="B383" s="13" t="e">
        <f>#N/A</f>
        <v>#N/A</v>
      </c>
      <c r="C383" s="13" t="e">
        <f>#N/A</f>
        <v>#N/A</v>
      </c>
      <c r="D383" s="13" t="e">
        <f>#N/A</f>
        <v>#N/A</v>
      </c>
      <c r="E383" s="13" t="e">
        <f>#N/A</f>
        <v>#N/A</v>
      </c>
      <c r="F383" s="13"/>
      <c r="G383" s="90"/>
      <c r="H383" s="4"/>
      <c r="I383" s="4"/>
    </row>
    <row r="384" spans="1:9">
      <c r="A384" s="13"/>
      <c r="B384" s="13" t="e">
        <f>#N/A</f>
        <v>#N/A</v>
      </c>
      <c r="C384" s="13" t="e">
        <f>#N/A</f>
        <v>#N/A</v>
      </c>
      <c r="D384" s="13" t="e">
        <f>#N/A</f>
        <v>#N/A</v>
      </c>
      <c r="E384" s="13" t="e">
        <f>#N/A</f>
        <v>#N/A</v>
      </c>
      <c r="F384" s="13"/>
      <c r="G384" s="90"/>
      <c r="H384" s="4"/>
      <c r="I384" s="4"/>
    </row>
    <row r="385" spans="1:9">
      <c r="A385" s="13" t="e">
        <f>#N/A</f>
        <v>#N/A</v>
      </c>
      <c r="B385" s="13" t="e">
        <f>#N/A</f>
        <v>#N/A</v>
      </c>
      <c r="C385" s="197" t="e">
        <f>#N/A</f>
        <v>#N/A</v>
      </c>
      <c r="D385" s="13" t="e">
        <f>#N/A</f>
        <v>#N/A</v>
      </c>
      <c r="E385" s="13" t="e">
        <f>#N/A</f>
        <v>#N/A</v>
      </c>
      <c r="F385" s="13"/>
      <c r="G385" s="90" t="e">
        <f>#N/A</f>
        <v>#N/A</v>
      </c>
      <c r="H385" s="4" t="e">
        <f>#N/A</f>
        <v>#N/A</v>
      </c>
      <c r="I385" s="4" t="e">
        <f>#N/A</f>
        <v>#N/A</v>
      </c>
    </row>
    <row r="386" spans="1:9">
      <c r="A386" s="13"/>
      <c r="B386" s="13" t="e">
        <f>#N/A</f>
        <v>#N/A</v>
      </c>
      <c r="C386" s="13" t="e">
        <f>#N/A</f>
        <v>#N/A</v>
      </c>
      <c r="D386" s="13" t="e">
        <f>#N/A</f>
        <v>#N/A</v>
      </c>
      <c r="E386" s="13" t="e">
        <f>#N/A</f>
        <v>#N/A</v>
      </c>
      <c r="F386" s="13"/>
      <c r="G386" s="90"/>
      <c r="H386" s="4"/>
      <c r="I386" s="4"/>
    </row>
    <row r="387" spans="1:9">
      <c r="A387" s="13"/>
      <c r="B387" s="13" t="e">
        <f>#N/A</f>
        <v>#N/A</v>
      </c>
      <c r="C387" s="13" t="e">
        <f>#N/A</f>
        <v>#N/A</v>
      </c>
      <c r="D387" s="13" t="e">
        <f>#N/A</f>
        <v>#N/A</v>
      </c>
      <c r="E387" s="13" t="e">
        <f>#N/A</f>
        <v>#N/A</v>
      </c>
      <c r="F387" s="13"/>
      <c r="G387" s="90"/>
      <c r="H387" s="4"/>
      <c r="I387" s="4"/>
    </row>
    <row r="388" spans="1:9">
      <c r="A388" s="13"/>
      <c r="B388" s="13" t="e">
        <f>#N/A</f>
        <v>#N/A</v>
      </c>
      <c r="C388" s="13" t="e">
        <f>#N/A</f>
        <v>#N/A</v>
      </c>
      <c r="D388" s="13" t="e">
        <f>#N/A</f>
        <v>#N/A</v>
      </c>
      <c r="E388" s="13" t="e">
        <f>#N/A</f>
        <v>#N/A</v>
      </c>
      <c r="F388" s="13"/>
      <c r="G388" s="90"/>
      <c r="H388" s="4"/>
      <c r="I388" s="4"/>
    </row>
    <row r="389" spans="1:9">
      <c r="A389" s="13" t="e">
        <f>#N/A</f>
        <v>#N/A</v>
      </c>
      <c r="B389" s="13" t="e">
        <f>#N/A</f>
        <v>#N/A</v>
      </c>
      <c r="C389" s="197" t="e">
        <f>#N/A</f>
        <v>#N/A</v>
      </c>
      <c r="D389" s="13" t="e">
        <f>#N/A</f>
        <v>#N/A</v>
      </c>
      <c r="E389" s="13" t="e">
        <f>#N/A</f>
        <v>#N/A</v>
      </c>
      <c r="F389" s="13"/>
      <c r="G389" s="90" t="e">
        <f>#N/A</f>
        <v>#N/A</v>
      </c>
      <c r="H389" s="4" t="e">
        <f>#N/A</f>
        <v>#N/A</v>
      </c>
      <c r="I389" s="4" t="e">
        <f>#N/A</f>
        <v>#N/A</v>
      </c>
    </row>
    <row r="390" spans="1:9">
      <c r="A390" s="13"/>
      <c r="B390" s="13" t="e">
        <f>#N/A</f>
        <v>#N/A</v>
      </c>
      <c r="C390" s="13" t="e">
        <f>#N/A</f>
        <v>#N/A</v>
      </c>
      <c r="D390" s="13" t="e">
        <f>#N/A</f>
        <v>#N/A</v>
      </c>
      <c r="E390" s="13" t="e">
        <f>#N/A</f>
        <v>#N/A</v>
      </c>
      <c r="F390" s="13"/>
      <c r="G390" s="90"/>
      <c r="H390" s="4"/>
      <c r="I390" s="4"/>
    </row>
    <row r="391" spans="1:9">
      <c r="A391" s="13"/>
      <c r="B391" s="13" t="e">
        <f>#N/A</f>
        <v>#N/A</v>
      </c>
      <c r="C391" s="13" t="e">
        <f>#N/A</f>
        <v>#N/A</v>
      </c>
      <c r="D391" s="13" t="e">
        <f>#N/A</f>
        <v>#N/A</v>
      </c>
      <c r="E391" s="13" t="e">
        <f>#N/A</f>
        <v>#N/A</v>
      </c>
      <c r="F391" s="13"/>
      <c r="G391" s="90"/>
      <c r="H391" s="4"/>
      <c r="I391" s="4"/>
    </row>
    <row r="392" spans="1:9">
      <c r="A392" s="13"/>
      <c r="B392" s="13" t="e">
        <f>#N/A</f>
        <v>#N/A</v>
      </c>
      <c r="C392" s="13" t="e">
        <f>#N/A</f>
        <v>#N/A</v>
      </c>
      <c r="D392" s="13" t="e">
        <f>#N/A</f>
        <v>#N/A</v>
      </c>
      <c r="E392" s="13" t="e">
        <f>#N/A</f>
        <v>#N/A</v>
      </c>
      <c r="F392" s="13"/>
      <c r="G392" s="90"/>
      <c r="H392" s="4"/>
      <c r="I392" s="4"/>
    </row>
    <row r="393" spans="1:9">
      <c r="A393" s="13" t="e">
        <f>#N/A</f>
        <v>#N/A</v>
      </c>
      <c r="B393" s="13" t="e">
        <f>#N/A</f>
        <v>#N/A</v>
      </c>
      <c r="C393" s="197" t="e">
        <f>#N/A</f>
        <v>#N/A</v>
      </c>
      <c r="D393" s="13" t="e">
        <f>#N/A</f>
        <v>#N/A</v>
      </c>
      <c r="E393" s="13" t="e">
        <f>#N/A</f>
        <v>#N/A</v>
      </c>
      <c r="F393" s="13"/>
      <c r="G393" s="90" t="e">
        <f>#N/A</f>
        <v>#N/A</v>
      </c>
      <c r="H393" s="4" t="e">
        <f>#N/A</f>
        <v>#N/A</v>
      </c>
      <c r="I393" s="4" t="e">
        <f>#N/A</f>
        <v>#N/A</v>
      </c>
    </row>
    <row r="394" spans="1:9">
      <c r="A394" s="13"/>
      <c r="B394" s="13" t="e">
        <f>#N/A</f>
        <v>#N/A</v>
      </c>
      <c r="C394" s="13" t="e">
        <f>#N/A</f>
        <v>#N/A</v>
      </c>
      <c r="D394" s="13" t="e">
        <f>#N/A</f>
        <v>#N/A</v>
      </c>
      <c r="E394" s="13" t="e">
        <f>#N/A</f>
        <v>#N/A</v>
      </c>
      <c r="F394" s="13"/>
      <c r="G394" s="90"/>
      <c r="H394" s="4"/>
      <c r="I394" s="4"/>
    </row>
    <row r="395" spans="1:9">
      <c r="A395" s="13"/>
      <c r="B395" s="13" t="e">
        <f>#N/A</f>
        <v>#N/A</v>
      </c>
      <c r="C395" s="13" t="e">
        <f>#N/A</f>
        <v>#N/A</v>
      </c>
      <c r="D395" s="13" t="e">
        <f>#N/A</f>
        <v>#N/A</v>
      </c>
      <c r="E395" s="13" t="e">
        <f>#N/A</f>
        <v>#N/A</v>
      </c>
      <c r="F395" s="13"/>
      <c r="G395" s="90"/>
      <c r="H395" s="4"/>
      <c r="I395" s="4"/>
    </row>
    <row r="396" spans="1:9">
      <c r="A396" s="13"/>
      <c r="B396" s="13" t="e">
        <f>#N/A</f>
        <v>#N/A</v>
      </c>
      <c r="C396" s="13" t="e">
        <f>#N/A</f>
        <v>#N/A</v>
      </c>
      <c r="D396" s="13" t="e">
        <f>#N/A</f>
        <v>#N/A</v>
      </c>
      <c r="E396" s="13" t="e">
        <f>#N/A</f>
        <v>#N/A</v>
      </c>
      <c r="F396" s="13"/>
      <c r="G396" s="90"/>
      <c r="H396" s="4"/>
      <c r="I396" s="4"/>
    </row>
    <row r="397" spans="1:9">
      <c r="A397" s="13" t="e">
        <f>#N/A</f>
        <v>#N/A</v>
      </c>
      <c r="B397" s="13" t="e">
        <f>#N/A</f>
        <v>#N/A</v>
      </c>
      <c r="C397" s="197" t="e">
        <f>#N/A</f>
        <v>#N/A</v>
      </c>
      <c r="D397" s="13" t="e">
        <f>#N/A</f>
        <v>#N/A</v>
      </c>
      <c r="E397" s="13" t="e">
        <f>#N/A</f>
        <v>#N/A</v>
      </c>
      <c r="F397" s="13"/>
      <c r="G397" s="90" t="e">
        <f>#N/A</f>
        <v>#N/A</v>
      </c>
      <c r="H397" s="4" t="e">
        <f>#N/A</f>
        <v>#N/A</v>
      </c>
      <c r="I397" s="4" t="e">
        <f>#N/A</f>
        <v>#N/A</v>
      </c>
    </row>
    <row r="398" spans="1:9">
      <c r="A398" s="13"/>
      <c r="B398" s="13" t="e">
        <f>#N/A</f>
        <v>#N/A</v>
      </c>
      <c r="C398" s="13" t="e">
        <f>#N/A</f>
        <v>#N/A</v>
      </c>
      <c r="D398" s="13" t="e">
        <f>#N/A</f>
        <v>#N/A</v>
      </c>
      <c r="E398" s="13" t="e">
        <f>#N/A</f>
        <v>#N/A</v>
      </c>
      <c r="F398" s="13"/>
      <c r="G398" s="90"/>
      <c r="H398" s="4"/>
      <c r="I398" s="4"/>
    </row>
    <row r="399" spans="1:9">
      <c r="A399" s="13"/>
      <c r="B399" s="13" t="e">
        <f>#N/A</f>
        <v>#N/A</v>
      </c>
      <c r="C399" s="13" t="e">
        <f>#N/A</f>
        <v>#N/A</v>
      </c>
      <c r="D399" s="13" t="e">
        <f>#N/A</f>
        <v>#N/A</v>
      </c>
      <c r="E399" s="13" t="e">
        <f>#N/A</f>
        <v>#N/A</v>
      </c>
      <c r="F399" s="13"/>
      <c r="G399" s="90"/>
      <c r="H399" s="4"/>
      <c r="I399" s="4"/>
    </row>
    <row r="400" spans="1:9">
      <c r="A400" s="13"/>
      <c r="B400" s="13" t="e">
        <f>#N/A</f>
        <v>#N/A</v>
      </c>
      <c r="C400" s="13" t="e">
        <f>#N/A</f>
        <v>#N/A</v>
      </c>
      <c r="D400" s="13" t="e">
        <f>#N/A</f>
        <v>#N/A</v>
      </c>
      <c r="E400" s="13" t="e">
        <f>#N/A</f>
        <v>#N/A</v>
      </c>
      <c r="F400" s="13"/>
      <c r="G400" s="90"/>
      <c r="H400" s="4"/>
      <c r="I400" s="4"/>
    </row>
    <row r="401" spans="1:9">
      <c r="A401" s="13" t="e">
        <f>#N/A</f>
        <v>#N/A</v>
      </c>
      <c r="B401" s="13" t="e">
        <f>#N/A</f>
        <v>#N/A</v>
      </c>
      <c r="C401" s="197" t="e">
        <f>#N/A</f>
        <v>#N/A</v>
      </c>
      <c r="D401" s="13" t="e">
        <f>#N/A</f>
        <v>#N/A</v>
      </c>
      <c r="E401" s="13" t="e">
        <f>#N/A</f>
        <v>#N/A</v>
      </c>
      <c r="F401" s="13"/>
      <c r="G401" s="90" t="e">
        <f>#N/A</f>
        <v>#N/A</v>
      </c>
      <c r="H401" s="4" t="e">
        <f>#N/A</f>
        <v>#N/A</v>
      </c>
      <c r="I401" s="4" t="e">
        <f>#N/A</f>
        <v>#N/A</v>
      </c>
    </row>
    <row r="402" spans="1:9">
      <c r="A402" s="13"/>
      <c r="B402" s="13" t="e">
        <f>#N/A</f>
        <v>#N/A</v>
      </c>
      <c r="C402" s="13" t="e">
        <f>#N/A</f>
        <v>#N/A</v>
      </c>
      <c r="D402" s="13" t="e">
        <f>#N/A</f>
        <v>#N/A</v>
      </c>
      <c r="E402" s="13" t="e">
        <f>#N/A</f>
        <v>#N/A</v>
      </c>
      <c r="F402" s="13"/>
      <c r="G402" s="90"/>
      <c r="H402" s="4"/>
      <c r="I402" s="4"/>
    </row>
    <row r="403" spans="1:9">
      <c r="A403" s="13"/>
      <c r="B403" s="13" t="e">
        <f>#N/A</f>
        <v>#N/A</v>
      </c>
      <c r="C403" s="13" t="e">
        <f>#N/A</f>
        <v>#N/A</v>
      </c>
      <c r="D403" s="13" t="e">
        <f>#N/A</f>
        <v>#N/A</v>
      </c>
      <c r="E403" s="13" t="e">
        <f>#N/A</f>
        <v>#N/A</v>
      </c>
      <c r="F403" s="13"/>
      <c r="G403" s="90"/>
      <c r="H403" s="4"/>
      <c r="I403" s="4"/>
    </row>
    <row r="404" spans="1:9">
      <c r="A404" s="13"/>
      <c r="B404" s="13" t="e">
        <f>#N/A</f>
        <v>#N/A</v>
      </c>
      <c r="C404" s="13" t="e">
        <f>#N/A</f>
        <v>#N/A</v>
      </c>
      <c r="D404" s="13" t="e">
        <f>#N/A</f>
        <v>#N/A</v>
      </c>
      <c r="E404" s="13" t="e">
        <f>#N/A</f>
        <v>#N/A</v>
      </c>
      <c r="F404" s="13"/>
      <c r="G404" s="90"/>
      <c r="H404" s="4"/>
      <c r="I404" s="4"/>
    </row>
    <row r="405" spans="1:9">
      <c r="A405" s="13" t="e">
        <f>#N/A</f>
        <v>#N/A</v>
      </c>
      <c r="B405" s="13" t="e">
        <f>#N/A</f>
        <v>#N/A</v>
      </c>
      <c r="C405" s="197" t="e">
        <f>#N/A</f>
        <v>#N/A</v>
      </c>
      <c r="D405" s="13" t="e">
        <f>#N/A</f>
        <v>#N/A</v>
      </c>
      <c r="E405" s="13" t="e">
        <f>#N/A</f>
        <v>#N/A</v>
      </c>
      <c r="F405" s="13"/>
      <c r="G405" s="90" t="e">
        <f>#N/A</f>
        <v>#N/A</v>
      </c>
      <c r="H405" s="4" t="e">
        <f>#N/A</f>
        <v>#N/A</v>
      </c>
      <c r="I405" s="4" t="e">
        <f>#N/A</f>
        <v>#N/A</v>
      </c>
    </row>
    <row r="406" spans="1:9">
      <c r="A406" s="13"/>
      <c r="B406" s="13" t="e">
        <f>#N/A</f>
        <v>#N/A</v>
      </c>
      <c r="C406" s="13" t="e">
        <f>#N/A</f>
        <v>#N/A</v>
      </c>
      <c r="D406" s="13" t="e">
        <f>#N/A</f>
        <v>#N/A</v>
      </c>
      <c r="E406" s="13" t="e">
        <f>#N/A</f>
        <v>#N/A</v>
      </c>
      <c r="F406" s="13"/>
      <c r="G406" s="90"/>
      <c r="H406" s="4"/>
      <c r="I406" s="4"/>
    </row>
    <row r="407" spans="1:9">
      <c r="A407" s="13"/>
      <c r="B407" s="13" t="e">
        <f>#N/A</f>
        <v>#N/A</v>
      </c>
      <c r="C407" s="13" t="e">
        <f>#N/A</f>
        <v>#N/A</v>
      </c>
      <c r="D407" s="13" t="e">
        <f>#N/A</f>
        <v>#N/A</v>
      </c>
      <c r="E407" s="13" t="e">
        <f>#N/A</f>
        <v>#N/A</v>
      </c>
      <c r="F407" s="13"/>
      <c r="G407" s="90"/>
      <c r="H407" s="4"/>
      <c r="I407" s="4"/>
    </row>
    <row r="408" spans="1:9">
      <c r="A408" s="13"/>
      <c r="B408" s="13" t="e">
        <f>#N/A</f>
        <v>#N/A</v>
      </c>
      <c r="C408" s="13" t="e">
        <f>#N/A</f>
        <v>#N/A</v>
      </c>
      <c r="D408" s="13" t="e">
        <f>#N/A</f>
        <v>#N/A</v>
      </c>
      <c r="E408" s="13" t="e">
        <f>#N/A</f>
        <v>#N/A</v>
      </c>
      <c r="F408" s="13"/>
      <c r="G408" s="90"/>
      <c r="H408" s="4"/>
      <c r="I408" s="4"/>
    </row>
    <row r="409" spans="1:9">
      <c r="A409" s="13" t="e">
        <f>#N/A</f>
        <v>#N/A</v>
      </c>
      <c r="B409" s="13" t="e">
        <f>#N/A</f>
        <v>#N/A</v>
      </c>
      <c r="C409" s="197" t="e">
        <f>#N/A</f>
        <v>#N/A</v>
      </c>
      <c r="D409" s="13" t="e">
        <f>#N/A</f>
        <v>#N/A</v>
      </c>
      <c r="E409" s="13" t="e">
        <f>#N/A</f>
        <v>#N/A</v>
      </c>
      <c r="F409" s="13"/>
      <c r="G409" s="90" t="e">
        <f>#N/A</f>
        <v>#N/A</v>
      </c>
      <c r="H409" s="4" t="e">
        <f>#N/A</f>
        <v>#N/A</v>
      </c>
      <c r="I409" s="4" t="e">
        <f>#N/A</f>
        <v>#N/A</v>
      </c>
    </row>
    <row r="410" spans="1:9">
      <c r="A410" s="13"/>
      <c r="B410" s="13" t="e">
        <f>#N/A</f>
        <v>#N/A</v>
      </c>
      <c r="C410" s="13" t="e">
        <f>#N/A</f>
        <v>#N/A</v>
      </c>
      <c r="D410" s="13" t="e">
        <f>#N/A</f>
        <v>#N/A</v>
      </c>
      <c r="E410" s="13" t="e">
        <f>#N/A</f>
        <v>#N/A</v>
      </c>
      <c r="F410" s="13"/>
      <c r="G410" s="90"/>
      <c r="H410" s="4"/>
      <c r="I410" s="4"/>
    </row>
    <row r="411" spans="1:9">
      <c r="A411" s="13"/>
      <c r="B411" s="13" t="e">
        <f>#N/A</f>
        <v>#N/A</v>
      </c>
      <c r="C411" s="13" t="e">
        <f>#N/A</f>
        <v>#N/A</v>
      </c>
      <c r="D411" s="13" t="e">
        <f>#N/A</f>
        <v>#N/A</v>
      </c>
      <c r="E411" s="13" t="e">
        <f>#N/A</f>
        <v>#N/A</v>
      </c>
      <c r="F411" s="13"/>
      <c r="G411" s="90"/>
      <c r="H411" s="4"/>
      <c r="I411" s="4"/>
    </row>
    <row r="412" spans="1:9">
      <c r="A412" s="13"/>
      <c r="B412" s="13" t="e">
        <f>#N/A</f>
        <v>#N/A</v>
      </c>
      <c r="C412" s="13" t="e">
        <f>#N/A</f>
        <v>#N/A</v>
      </c>
      <c r="D412" s="13" t="e">
        <f>#N/A</f>
        <v>#N/A</v>
      </c>
      <c r="E412" s="13" t="e">
        <f>#N/A</f>
        <v>#N/A</v>
      </c>
      <c r="F412" s="13"/>
      <c r="G412" s="90"/>
      <c r="H412" s="4"/>
      <c r="I412" s="4"/>
    </row>
    <row r="413" spans="1:9">
      <c r="A413" s="13" t="e">
        <f>#N/A</f>
        <v>#N/A</v>
      </c>
      <c r="B413" s="13" t="e">
        <f>#N/A</f>
        <v>#N/A</v>
      </c>
      <c r="C413" s="197" t="e">
        <f>#N/A</f>
        <v>#N/A</v>
      </c>
      <c r="D413" s="13" t="e">
        <f>#N/A</f>
        <v>#N/A</v>
      </c>
      <c r="E413" s="13" t="e">
        <f>#N/A</f>
        <v>#N/A</v>
      </c>
      <c r="F413" s="13"/>
      <c r="G413" s="90" t="e">
        <f>#N/A</f>
        <v>#N/A</v>
      </c>
      <c r="H413" s="4" t="e">
        <f>#N/A</f>
        <v>#N/A</v>
      </c>
      <c r="I413" s="4" t="e">
        <f>#N/A</f>
        <v>#N/A</v>
      </c>
    </row>
    <row r="414" spans="1:9">
      <c r="A414" s="13"/>
      <c r="B414" s="13" t="e">
        <f>#N/A</f>
        <v>#N/A</v>
      </c>
      <c r="C414" s="13" t="e">
        <f>#N/A</f>
        <v>#N/A</v>
      </c>
      <c r="D414" s="13" t="e">
        <f>#N/A</f>
        <v>#N/A</v>
      </c>
      <c r="E414" s="13" t="e">
        <f>#N/A</f>
        <v>#N/A</v>
      </c>
      <c r="F414" s="13"/>
      <c r="G414" s="90"/>
      <c r="H414" s="4"/>
      <c r="I414" s="4"/>
    </row>
    <row r="415" spans="1:9">
      <c r="A415" s="13"/>
      <c r="B415" s="13" t="e">
        <f>#N/A</f>
        <v>#N/A</v>
      </c>
      <c r="C415" s="13" t="e">
        <f>#N/A</f>
        <v>#N/A</v>
      </c>
      <c r="D415" s="13" t="e">
        <f>#N/A</f>
        <v>#N/A</v>
      </c>
      <c r="E415" s="13" t="e">
        <f>#N/A</f>
        <v>#N/A</v>
      </c>
      <c r="F415" s="13"/>
      <c r="G415" s="90"/>
      <c r="H415" s="4"/>
      <c r="I415" s="4"/>
    </row>
    <row r="416" spans="1:9">
      <c r="A416" s="13"/>
      <c r="B416" s="13" t="e">
        <f>#N/A</f>
        <v>#N/A</v>
      </c>
      <c r="C416" s="13" t="e">
        <f>#N/A</f>
        <v>#N/A</v>
      </c>
      <c r="D416" s="13" t="e">
        <f>#N/A</f>
        <v>#N/A</v>
      </c>
      <c r="E416" s="13" t="e">
        <f>#N/A</f>
        <v>#N/A</v>
      </c>
      <c r="F416" s="13"/>
      <c r="G416" s="90"/>
      <c r="H416" s="4"/>
      <c r="I416" s="4"/>
    </row>
    <row r="417" spans="1:9">
      <c r="A417" s="13" t="e">
        <f>#N/A</f>
        <v>#N/A</v>
      </c>
      <c r="B417" s="13" t="e">
        <f>#N/A</f>
        <v>#N/A</v>
      </c>
      <c r="C417" s="197" t="e">
        <f>#N/A</f>
        <v>#N/A</v>
      </c>
      <c r="D417" s="13" t="e">
        <f>#N/A</f>
        <v>#N/A</v>
      </c>
      <c r="E417" s="13" t="e">
        <f>#N/A</f>
        <v>#N/A</v>
      </c>
      <c r="F417" s="13"/>
      <c r="G417" s="90" t="e">
        <f>#N/A</f>
        <v>#N/A</v>
      </c>
      <c r="H417" s="4" t="e">
        <f>#N/A</f>
        <v>#N/A</v>
      </c>
      <c r="I417" s="4" t="e">
        <f>#N/A</f>
        <v>#N/A</v>
      </c>
    </row>
    <row r="418" spans="1:9">
      <c r="A418" s="13"/>
      <c r="B418" s="13" t="e">
        <f>#N/A</f>
        <v>#N/A</v>
      </c>
      <c r="C418" s="13" t="e">
        <f>#N/A</f>
        <v>#N/A</v>
      </c>
      <c r="D418" s="13" t="e">
        <f>#N/A</f>
        <v>#N/A</v>
      </c>
      <c r="E418" s="13" t="e">
        <f>#N/A</f>
        <v>#N/A</v>
      </c>
      <c r="F418" s="13"/>
      <c r="G418" s="90"/>
      <c r="H418" s="4"/>
      <c r="I418" s="4"/>
    </row>
    <row r="419" spans="1:9">
      <c r="A419" s="13"/>
      <c r="B419" s="13" t="e">
        <f>#N/A</f>
        <v>#N/A</v>
      </c>
      <c r="C419" s="13" t="e">
        <f>#N/A</f>
        <v>#N/A</v>
      </c>
      <c r="D419" s="13" t="e">
        <f>#N/A</f>
        <v>#N/A</v>
      </c>
      <c r="E419" s="13" t="e">
        <f>#N/A</f>
        <v>#N/A</v>
      </c>
      <c r="F419" s="13"/>
      <c r="G419" s="90"/>
      <c r="H419" s="4"/>
      <c r="I419" s="4"/>
    </row>
    <row r="420" spans="1:9">
      <c r="A420" s="13"/>
      <c r="B420" s="13" t="e">
        <f>#N/A</f>
        <v>#N/A</v>
      </c>
      <c r="C420" s="13" t="e">
        <f>#N/A</f>
        <v>#N/A</v>
      </c>
      <c r="D420" s="13" t="e">
        <f>#N/A</f>
        <v>#N/A</v>
      </c>
      <c r="E420" s="13" t="e">
        <f>#N/A</f>
        <v>#N/A</v>
      </c>
      <c r="F420" s="13"/>
      <c r="G420" s="90"/>
      <c r="H420" s="4"/>
      <c r="I420" s="4"/>
    </row>
    <row r="421" spans="1:9">
      <c r="A421" s="13" t="e">
        <f>#N/A</f>
        <v>#N/A</v>
      </c>
      <c r="B421" s="13" t="e">
        <f>#N/A</f>
        <v>#N/A</v>
      </c>
      <c r="C421" s="197" t="e">
        <f>#N/A</f>
        <v>#N/A</v>
      </c>
      <c r="D421" s="13" t="e">
        <f>#N/A</f>
        <v>#N/A</v>
      </c>
      <c r="E421" s="13" t="e">
        <f>#N/A</f>
        <v>#N/A</v>
      </c>
      <c r="F421" s="13"/>
      <c r="G421" s="90" t="e">
        <f>#N/A</f>
        <v>#N/A</v>
      </c>
      <c r="H421" s="4" t="e">
        <f>#N/A</f>
        <v>#N/A</v>
      </c>
      <c r="I421" s="4" t="e">
        <f>#N/A</f>
        <v>#N/A</v>
      </c>
    </row>
    <row r="422" spans="1:9">
      <c r="A422" s="13"/>
      <c r="B422" s="13" t="e">
        <f>#N/A</f>
        <v>#N/A</v>
      </c>
      <c r="C422" s="13" t="e">
        <f>#N/A</f>
        <v>#N/A</v>
      </c>
      <c r="D422" s="13" t="e">
        <f>#N/A</f>
        <v>#N/A</v>
      </c>
      <c r="E422" s="13" t="e">
        <f>#N/A</f>
        <v>#N/A</v>
      </c>
      <c r="F422" s="13"/>
      <c r="G422" s="90"/>
      <c r="H422" s="4"/>
      <c r="I422" s="4"/>
    </row>
    <row r="423" spans="1:9">
      <c r="A423" s="13"/>
      <c r="B423" s="13" t="e">
        <f>#N/A</f>
        <v>#N/A</v>
      </c>
      <c r="C423" s="13" t="e">
        <f>#N/A</f>
        <v>#N/A</v>
      </c>
      <c r="D423" s="13" t="e">
        <f>#N/A</f>
        <v>#N/A</v>
      </c>
      <c r="E423" s="13" t="e">
        <f>#N/A</f>
        <v>#N/A</v>
      </c>
      <c r="F423" s="13"/>
      <c r="G423" s="90"/>
      <c r="H423" s="4"/>
      <c r="I423" s="4"/>
    </row>
    <row r="424" spans="1:9">
      <c r="A424" s="13"/>
      <c r="B424" s="13" t="e">
        <f>#N/A</f>
        <v>#N/A</v>
      </c>
      <c r="C424" s="13" t="e">
        <f>#N/A</f>
        <v>#N/A</v>
      </c>
      <c r="D424" s="13" t="e">
        <f>#N/A</f>
        <v>#N/A</v>
      </c>
      <c r="E424" s="13" t="e">
        <f>#N/A</f>
        <v>#N/A</v>
      </c>
      <c r="F424" s="13"/>
      <c r="G424" s="90"/>
      <c r="H424" s="4"/>
      <c r="I424" s="4"/>
    </row>
    <row r="425" spans="1:9">
      <c r="A425" s="13" t="e">
        <f>#N/A</f>
        <v>#N/A</v>
      </c>
      <c r="B425" s="13" t="e">
        <f>#N/A</f>
        <v>#N/A</v>
      </c>
      <c r="C425" s="197" t="e">
        <f>#N/A</f>
        <v>#N/A</v>
      </c>
      <c r="D425" s="13" t="e">
        <f>#N/A</f>
        <v>#N/A</v>
      </c>
      <c r="E425" s="13" t="e">
        <f>#N/A</f>
        <v>#N/A</v>
      </c>
      <c r="F425" s="13"/>
      <c r="G425" s="90" t="e">
        <f>#N/A</f>
        <v>#N/A</v>
      </c>
      <c r="H425" s="4" t="e">
        <f>#N/A</f>
        <v>#N/A</v>
      </c>
      <c r="I425" s="4" t="e">
        <f>#N/A</f>
        <v>#N/A</v>
      </c>
    </row>
    <row r="426" spans="1:9">
      <c r="A426" s="13"/>
      <c r="B426" s="13" t="e">
        <f>#N/A</f>
        <v>#N/A</v>
      </c>
      <c r="C426" s="13" t="e">
        <f>#N/A</f>
        <v>#N/A</v>
      </c>
      <c r="D426" s="13" t="e">
        <f>#N/A</f>
        <v>#N/A</v>
      </c>
      <c r="E426" s="13" t="e">
        <f>#N/A</f>
        <v>#N/A</v>
      </c>
      <c r="F426" s="13"/>
      <c r="G426" s="90"/>
      <c r="H426" s="4"/>
      <c r="I426" s="4"/>
    </row>
    <row r="427" spans="1:9">
      <c r="A427" s="13"/>
      <c r="B427" s="13" t="e">
        <f>#N/A</f>
        <v>#N/A</v>
      </c>
      <c r="C427" s="13" t="e">
        <f>#N/A</f>
        <v>#N/A</v>
      </c>
      <c r="D427" s="13" t="e">
        <f>#N/A</f>
        <v>#N/A</v>
      </c>
      <c r="E427" s="13" t="e">
        <f>#N/A</f>
        <v>#N/A</v>
      </c>
      <c r="F427" s="13"/>
      <c r="G427" s="90"/>
      <c r="H427" s="4"/>
      <c r="I427" s="4"/>
    </row>
    <row r="428" spans="1:9">
      <c r="A428" s="13"/>
      <c r="B428" s="13" t="e">
        <f>#N/A</f>
        <v>#N/A</v>
      </c>
      <c r="C428" s="13" t="e">
        <f>#N/A</f>
        <v>#N/A</v>
      </c>
      <c r="D428" s="13" t="e">
        <f>#N/A</f>
        <v>#N/A</v>
      </c>
      <c r="E428" s="13" t="e">
        <f>#N/A</f>
        <v>#N/A</v>
      </c>
      <c r="F428" s="13"/>
      <c r="G428" s="90"/>
      <c r="H428" s="4"/>
      <c r="I428" s="4"/>
    </row>
    <row r="429" spans="1:9">
      <c r="A429" s="13" t="e">
        <f>#N/A</f>
        <v>#N/A</v>
      </c>
      <c r="B429" s="13" t="e">
        <f>#N/A</f>
        <v>#N/A</v>
      </c>
      <c r="C429" s="197" t="e">
        <f>#N/A</f>
        <v>#N/A</v>
      </c>
      <c r="D429" s="13" t="e">
        <f>#N/A</f>
        <v>#N/A</v>
      </c>
      <c r="E429" s="13" t="e">
        <f>#N/A</f>
        <v>#N/A</v>
      </c>
      <c r="F429" s="13"/>
      <c r="G429" s="90" t="e">
        <f>#N/A</f>
        <v>#N/A</v>
      </c>
      <c r="H429" s="4" t="e">
        <f>#N/A</f>
        <v>#N/A</v>
      </c>
      <c r="I429" s="4" t="e">
        <f>#N/A</f>
        <v>#N/A</v>
      </c>
    </row>
    <row r="430" spans="1:9">
      <c r="A430" s="13"/>
      <c r="B430" s="13" t="e">
        <f>#N/A</f>
        <v>#N/A</v>
      </c>
      <c r="C430" s="13" t="e">
        <f>#N/A</f>
        <v>#N/A</v>
      </c>
      <c r="D430" s="13" t="e">
        <f>#N/A</f>
        <v>#N/A</v>
      </c>
      <c r="E430" s="13" t="e">
        <f>#N/A</f>
        <v>#N/A</v>
      </c>
      <c r="F430" s="13"/>
      <c r="G430" s="90"/>
      <c r="H430" s="4"/>
      <c r="I430" s="4"/>
    </row>
    <row r="431" spans="1:9">
      <c r="A431" s="13"/>
      <c r="B431" s="13" t="e">
        <f>#N/A</f>
        <v>#N/A</v>
      </c>
      <c r="C431" s="13" t="e">
        <f>#N/A</f>
        <v>#N/A</v>
      </c>
      <c r="D431" s="13" t="e">
        <f>#N/A</f>
        <v>#N/A</v>
      </c>
      <c r="E431" s="13" t="e">
        <f>#N/A</f>
        <v>#N/A</v>
      </c>
      <c r="F431" s="13"/>
      <c r="G431" s="90"/>
      <c r="H431" s="4"/>
      <c r="I431" s="4"/>
    </row>
    <row r="432" spans="1:9">
      <c r="A432" s="13"/>
      <c r="B432" s="13" t="e">
        <f>#N/A</f>
        <v>#N/A</v>
      </c>
      <c r="C432" s="13" t="e">
        <f>#N/A</f>
        <v>#N/A</v>
      </c>
      <c r="D432" s="13" t="e">
        <f>#N/A</f>
        <v>#N/A</v>
      </c>
      <c r="E432" s="13" t="e">
        <f>#N/A</f>
        <v>#N/A</v>
      </c>
      <c r="F432" s="13"/>
      <c r="G432" s="90"/>
      <c r="H432" s="4"/>
      <c r="I432" s="4"/>
    </row>
    <row r="433" spans="1:9">
      <c r="A433" s="13" t="e">
        <f>#N/A</f>
        <v>#N/A</v>
      </c>
      <c r="B433" s="13" t="e">
        <f>#N/A</f>
        <v>#N/A</v>
      </c>
      <c r="C433" s="197" t="e">
        <f>#N/A</f>
        <v>#N/A</v>
      </c>
      <c r="D433" s="13" t="e">
        <f>#N/A</f>
        <v>#N/A</v>
      </c>
      <c r="E433" s="13" t="e">
        <f>#N/A</f>
        <v>#N/A</v>
      </c>
      <c r="F433" s="13"/>
      <c r="G433" s="90" t="e">
        <f>#N/A</f>
        <v>#N/A</v>
      </c>
      <c r="H433" s="4" t="e">
        <f>#N/A</f>
        <v>#N/A</v>
      </c>
      <c r="I433" s="4" t="e">
        <f>#N/A</f>
        <v>#N/A</v>
      </c>
    </row>
    <row r="434" spans="1:9">
      <c r="A434" s="13"/>
      <c r="B434" s="13" t="e">
        <f>#N/A</f>
        <v>#N/A</v>
      </c>
      <c r="C434" s="13" t="e">
        <f>#N/A</f>
        <v>#N/A</v>
      </c>
      <c r="D434" s="13" t="e">
        <f>#N/A</f>
        <v>#N/A</v>
      </c>
      <c r="E434" s="13" t="e">
        <f>#N/A</f>
        <v>#N/A</v>
      </c>
      <c r="F434" s="13"/>
      <c r="G434" s="90"/>
      <c r="H434" s="4"/>
      <c r="I434" s="4"/>
    </row>
    <row r="435" spans="1:9">
      <c r="A435" s="13"/>
      <c r="B435" s="13" t="e">
        <f>#N/A</f>
        <v>#N/A</v>
      </c>
      <c r="C435" s="13" t="e">
        <f>#N/A</f>
        <v>#N/A</v>
      </c>
      <c r="D435" s="13" t="e">
        <f>#N/A</f>
        <v>#N/A</v>
      </c>
      <c r="E435" s="13" t="e">
        <f>#N/A</f>
        <v>#N/A</v>
      </c>
      <c r="F435" s="13"/>
      <c r="G435" s="90"/>
      <c r="H435" s="4"/>
      <c r="I435" s="4"/>
    </row>
    <row r="436" spans="1:9">
      <c r="A436" s="13"/>
      <c r="B436" s="13" t="e">
        <f>#N/A</f>
        <v>#N/A</v>
      </c>
      <c r="C436" s="13" t="e">
        <f>#N/A</f>
        <v>#N/A</v>
      </c>
      <c r="D436" s="13" t="e">
        <f>#N/A</f>
        <v>#N/A</v>
      </c>
      <c r="E436" s="13" t="e">
        <f>#N/A</f>
        <v>#N/A</v>
      </c>
      <c r="F436" s="13"/>
      <c r="G436" s="90"/>
      <c r="H436" s="4"/>
      <c r="I436" s="4"/>
    </row>
    <row r="437" spans="1:9">
      <c r="A437" s="13" t="e">
        <f>#N/A</f>
        <v>#N/A</v>
      </c>
      <c r="B437" s="13" t="e">
        <f>#N/A</f>
        <v>#N/A</v>
      </c>
      <c r="C437" s="197" t="e">
        <f>#N/A</f>
        <v>#N/A</v>
      </c>
      <c r="D437" s="13" t="e">
        <f>#N/A</f>
        <v>#N/A</v>
      </c>
      <c r="E437" s="13" t="e">
        <f>#N/A</f>
        <v>#N/A</v>
      </c>
      <c r="F437" s="13"/>
      <c r="G437" s="90" t="e">
        <f>#N/A</f>
        <v>#N/A</v>
      </c>
      <c r="H437" s="4" t="e">
        <f>#N/A</f>
        <v>#N/A</v>
      </c>
      <c r="I437" s="4" t="e">
        <f>#N/A</f>
        <v>#N/A</v>
      </c>
    </row>
    <row r="438" spans="1:9">
      <c r="A438" s="13"/>
      <c r="B438" s="13" t="e">
        <f>#N/A</f>
        <v>#N/A</v>
      </c>
      <c r="C438" s="13" t="e">
        <f>#N/A</f>
        <v>#N/A</v>
      </c>
      <c r="D438" s="13" t="e">
        <f>#N/A</f>
        <v>#N/A</v>
      </c>
      <c r="E438" s="13" t="e">
        <f>#N/A</f>
        <v>#N/A</v>
      </c>
      <c r="F438" s="13"/>
      <c r="G438" s="90"/>
      <c r="H438" s="4"/>
      <c r="I438" s="4"/>
    </row>
    <row r="439" spans="1:9">
      <c r="A439" s="13"/>
      <c r="B439" s="13" t="e">
        <f>#N/A</f>
        <v>#N/A</v>
      </c>
      <c r="C439" s="13" t="e">
        <f>#N/A</f>
        <v>#N/A</v>
      </c>
      <c r="D439" s="13" t="e">
        <f>#N/A</f>
        <v>#N/A</v>
      </c>
      <c r="E439" s="13" t="e">
        <f>#N/A</f>
        <v>#N/A</v>
      </c>
      <c r="F439" s="13"/>
      <c r="G439" s="90"/>
      <c r="H439" s="4"/>
      <c r="I439" s="4"/>
    </row>
    <row r="440" spans="1:9">
      <c r="A440" s="13"/>
      <c r="B440" s="13" t="e">
        <f>#N/A</f>
        <v>#N/A</v>
      </c>
      <c r="C440" s="13" t="e">
        <f>#N/A</f>
        <v>#N/A</v>
      </c>
      <c r="D440" s="13" t="e">
        <f>#N/A</f>
        <v>#N/A</v>
      </c>
      <c r="E440" s="13" t="e">
        <f>#N/A</f>
        <v>#N/A</v>
      </c>
      <c r="F440" s="13"/>
      <c r="G440" s="90"/>
      <c r="H440" s="4"/>
      <c r="I440" s="4"/>
    </row>
    <row r="441" spans="1:9">
      <c r="A441" s="13" t="e">
        <f>#N/A</f>
        <v>#N/A</v>
      </c>
      <c r="B441" s="13" t="e">
        <f>#N/A</f>
        <v>#N/A</v>
      </c>
      <c r="C441" s="197" t="e">
        <f>#N/A</f>
        <v>#N/A</v>
      </c>
      <c r="D441" s="13" t="e">
        <f>#N/A</f>
        <v>#N/A</v>
      </c>
      <c r="E441" s="13" t="e">
        <f>#N/A</f>
        <v>#N/A</v>
      </c>
      <c r="F441" s="13"/>
      <c r="G441" s="90" t="e">
        <f>#N/A</f>
        <v>#N/A</v>
      </c>
      <c r="H441" s="4" t="e">
        <f>#N/A</f>
        <v>#N/A</v>
      </c>
      <c r="I441" s="4" t="e">
        <f>#N/A</f>
        <v>#N/A</v>
      </c>
    </row>
    <row r="442" spans="1:9">
      <c r="A442" s="13"/>
      <c r="B442" s="13" t="e">
        <f>#N/A</f>
        <v>#N/A</v>
      </c>
      <c r="C442" s="13" t="e">
        <f>#N/A</f>
        <v>#N/A</v>
      </c>
      <c r="D442" s="13" t="e">
        <f>#N/A</f>
        <v>#N/A</v>
      </c>
      <c r="E442" s="13" t="e">
        <f>#N/A</f>
        <v>#N/A</v>
      </c>
      <c r="F442" s="13"/>
      <c r="G442" s="90"/>
      <c r="H442" s="4"/>
      <c r="I442" s="4"/>
    </row>
    <row r="443" spans="1:9">
      <c r="A443" s="13"/>
      <c r="B443" s="13" t="e">
        <f>#N/A</f>
        <v>#N/A</v>
      </c>
      <c r="C443" s="13" t="e">
        <f>#N/A</f>
        <v>#N/A</v>
      </c>
      <c r="D443" s="13" t="e">
        <f>#N/A</f>
        <v>#N/A</v>
      </c>
      <c r="E443" s="13" t="e">
        <f>#N/A</f>
        <v>#N/A</v>
      </c>
      <c r="F443" s="13"/>
      <c r="G443" s="90"/>
      <c r="H443" s="4"/>
      <c r="I443" s="4"/>
    </row>
    <row r="444" spans="1:9">
      <c r="A444" s="13"/>
      <c r="B444" s="13" t="e">
        <f>#N/A</f>
        <v>#N/A</v>
      </c>
      <c r="C444" s="13" t="e">
        <f>#N/A</f>
        <v>#N/A</v>
      </c>
      <c r="D444" s="13" t="e">
        <f>#N/A</f>
        <v>#N/A</v>
      </c>
      <c r="E444" s="13" t="e">
        <f>#N/A</f>
        <v>#N/A</v>
      </c>
      <c r="F444" s="13"/>
      <c r="G444" s="90"/>
      <c r="H444" s="4"/>
      <c r="I444" s="4"/>
    </row>
    <row r="445" spans="1:9">
      <c r="A445" s="13" t="e">
        <f>#N/A</f>
        <v>#N/A</v>
      </c>
      <c r="B445" s="13" t="e">
        <f>#N/A</f>
        <v>#N/A</v>
      </c>
      <c r="C445" s="197" t="e">
        <f>#N/A</f>
        <v>#N/A</v>
      </c>
      <c r="D445" s="13" t="e">
        <f>#N/A</f>
        <v>#N/A</v>
      </c>
      <c r="E445" s="13" t="e">
        <f>#N/A</f>
        <v>#N/A</v>
      </c>
      <c r="F445" s="13"/>
      <c r="G445" s="90" t="e">
        <f>#N/A</f>
        <v>#N/A</v>
      </c>
      <c r="H445" s="4" t="e">
        <f>#N/A</f>
        <v>#N/A</v>
      </c>
      <c r="I445" s="4" t="e">
        <f>#N/A</f>
        <v>#N/A</v>
      </c>
    </row>
    <row r="446" spans="1:9">
      <c r="A446" s="13"/>
      <c r="B446" s="13" t="e">
        <f>#N/A</f>
        <v>#N/A</v>
      </c>
      <c r="C446" s="13" t="e">
        <f>#N/A</f>
        <v>#N/A</v>
      </c>
      <c r="D446" s="13" t="e">
        <f>#N/A</f>
        <v>#N/A</v>
      </c>
      <c r="E446" s="13" t="e">
        <f>#N/A</f>
        <v>#N/A</v>
      </c>
      <c r="F446" s="13"/>
      <c r="G446" s="90"/>
      <c r="H446" s="4"/>
      <c r="I446" s="4"/>
    </row>
    <row r="447" spans="1:9">
      <c r="A447" s="13"/>
      <c r="B447" s="13" t="e">
        <f>#N/A</f>
        <v>#N/A</v>
      </c>
      <c r="C447" s="13" t="e">
        <f>#N/A</f>
        <v>#N/A</v>
      </c>
      <c r="D447" s="13" t="e">
        <f>#N/A</f>
        <v>#N/A</v>
      </c>
      <c r="E447" s="13" t="e">
        <f>#N/A</f>
        <v>#N/A</v>
      </c>
      <c r="F447" s="13"/>
      <c r="G447" s="90"/>
      <c r="H447" s="4"/>
      <c r="I447" s="4"/>
    </row>
    <row r="448" spans="1:9">
      <c r="A448" s="13"/>
      <c r="B448" s="13" t="e">
        <f>#N/A</f>
        <v>#N/A</v>
      </c>
      <c r="C448" s="13" t="e">
        <f>#N/A</f>
        <v>#N/A</v>
      </c>
      <c r="D448" s="13" t="e">
        <f>#N/A</f>
        <v>#N/A</v>
      </c>
      <c r="E448" s="13" t="e">
        <f>#N/A</f>
        <v>#N/A</v>
      </c>
      <c r="F448" s="13"/>
      <c r="G448" s="90"/>
      <c r="H448" s="4"/>
      <c r="I448" s="4"/>
    </row>
    <row r="449" spans="1:9">
      <c r="A449" s="13" t="e">
        <f>#N/A</f>
        <v>#N/A</v>
      </c>
      <c r="B449" s="13" t="e">
        <f>#N/A</f>
        <v>#N/A</v>
      </c>
      <c r="C449" s="197" t="e">
        <f>#N/A</f>
        <v>#N/A</v>
      </c>
      <c r="D449" s="13" t="e">
        <f>#N/A</f>
        <v>#N/A</v>
      </c>
      <c r="E449" s="13" t="e">
        <f>#N/A</f>
        <v>#N/A</v>
      </c>
      <c r="F449" s="13"/>
      <c r="G449" s="90" t="e">
        <f>#N/A</f>
        <v>#N/A</v>
      </c>
      <c r="H449" s="4" t="e">
        <f>#N/A</f>
        <v>#N/A</v>
      </c>
      <c r="I449" s="4" t="e">
        <f>#N/A</f>
        <v>#N/A</v>
      </c>
    </row>
    <row r="450" spans="1:9">
      <c r="A450" s="13"/>
      <c r="B450" s="13" t="e">
        <f>#N/A</f>
        <v>#N/A</v>
      </c>
      <c r="C450" s="13" t="e">
        <f>#N/A</f>
        <v>#N/A</v>
      </c>
      <c r="D450" s="13" t="e">
        <f>#N/A</f>
        <v>#N/A</v>
      </c>
      <c r="E450" s="13" t="e">
        <f>#N/A</f>
        <v>#N/A</v>
      </c>
      <c r="F450" s="13"/>
      <c r="G450" s="90"/>
      <c r="H450" s="4"/>
      <c r="I450" s="4"/>
    </row>
    <row r="451" spans="1:9">
      <c r="A451" s="13"/>
      <c r="B451" s="13" t="e">
        <f>#N/A</f>
        <v>#N/A</v>
      </c>
      <c r="C451" s="13" t="e">
        <f>#N/A</f>
        <v>#N/A</v>
      </c>
      <c r="D451" s="13" t="e">
        <f>#N/A</f>
        <v>#N/A</v>
      </c>
      <c r="E451" s="13" t="e">
        <f>#N/A</f>
        <v>#N/A</v>
      </c>
      <c r="F451" s="13"/>
      <c r="G451" s="90"/>
      <c r="H451" s="4"/>
      <c r="I451" s="4"/>
    </row>
    <row r="452" spans="1:9">
      <c r="A452" s="13"/>
      <c r="B452" s="13" t="e">
        <f>#N/A</f>
        <v>#N/A</v>
      </c>
      <c r="C452" s="13" t="e">
        <f>#N/A</f>
        <v>#N/A</v>
      </c>
      <c r="D452" s="13" t="e">
        <f>#N/A</f>
        <v>#N/A</v>
      </c>
      <c r="E452" s="13" t="e">
        <f>#N/A</f>
        <v>#N/A</v>
      </c>
      <c r="F452" s="13"/>
      <c r="G452" s="90"/>
      <c r="H452" s="4"/>
      <c r="I452" s="4"/>
    </row>
    <row r="453" spans="1:9">
      <c r="A453" s="13" t="e">
        <f>#N/A</f>
        <v>#N/A</v>
      </c>
      <c r="B453" s="13" t="e">
        <f>#N/A</f>
        <v>#N/A</v>
      </c>
      <c r="C453" s="197" t="e">
        <f>#N/A</f>
        <v>#N/A</v>
      </c>
      <c r="D453" s="13" t="e">
        <f>#N/A</f>
        <v>#N/A</v>
      </c>
      <c r="E453" s="13" t="e">
        <f>#N/A</f>
        <v>#N/A</v>
      </c>
      <c r="F453" s="13"/>
      <c r="G453" s="90" t="e">
        <f>#N/A</f>
        <v>#N/A</v>
      </c>
      <c r="H453" s="4" t="e">
        <f>#N/A</f>
        <v>#N/A</v>
      </c>
      <c r="I453" s="4" t="e">
        <f>#N/A</f>
        <v>#N/A</v>
      </c>
    </row>
    <row r="454" spans="1:9">
      <c r="A454" s="13"/>
      <c r="B454" s="13" t="e">
        <f>#N/A</f>
        <v>#N/A</v>
      </c>
      <c r="C454" s="13" t="e">
        <f>#N/A</f>
        <v>#N/A</v>
      </c>
      <c r="D454" s="13" t="e">
        <f>#N/A</f>
        <v>#N/A</v>
      </c>
      <c r="E454" s="13" t="e">
        <f>#N/A</f>
        <v>#N/A</v>
      </c>
      <c r="F454" s="13"/>
      <c r="G454" s="90"/>
      <c r="H454" s="4"/>
      <c r="I454" s="4"/>
    </row>
    <row r="455" spans="1:9">
      <c r="A455" s="13"/>
      <c r="B455" s="13" t="e">
        <f>#N/A</f>
        <v>#N/A</v>
      </c>
      <c r="C455" s="13" t="e">
        <f>#N/A</f>
        <v>#N/A</v>
      </c>
      <c r="D455" s="13" t="e">
        <f>#N/A</f>
        <v>#N/A</v>
      </c>
      <c r="E455" s="13" t="e">
        <f>#N/A</f>
        <v>#N/A</v>
      </c>
      <c r="F455" s="13"/>
      <c r="G455" s="90"/>
      <c r="H455" s="4"/>
      <c r="I455" s="4"/>
    </row>
    <row r="456" spans="1:9">
      <c r="A456" s="13"/>
      <c r="B456" s="13" t="e">
        <f>#N/A</f>
        <v>#N/A</v>
      </c>
      <c r="C456" s="13" t="e">
        <f>#N/A</f>
        <v>#N/A</v>
      </c>
      <c r="D456" s="13" t="e">
        <f>#N/A</f>
        <v>#N/A</v>
      </c>
      <c r="E456" s="13" t="e">
        <f>#N/A</f>
        <v>#N/A</v>
      </c>
      <c r="F456" s="13"/>
      <c r="G456" s="90"/>
      <c r="H456" s="4"/>
      <c r="I456" s="4"/>
    </row>
    <row r="457" spans="1:9">
      <c r="A457" s="13" t="e">
        <f>#N/A</f>
        <v>#N/A</v>
      </c>
      <c r="B457" s="13" t="e">
        <f>#N/A</f>
        <v>#N/A</v>
      </c>
      <c r="C457" s="197" t="e">
        <f>#N/A</f>
        <v>#N/A</v>
      </c>
      <c r="D457" s="13" t="e">
        <f>#N/A</f>
        <v>#N/A</v>
      </c>
      <c r="E457" s="13" t="e">
        <f>#N/A</f>
        <v>#N/A</v>
      </c>
      <c r="F457" s="13"/>
      <c r="G457" s="90" t="e">
        <f>#N/A</f>
        <v>#N/A</v>
      </c>
      <c r="H457" s="4" t="e">
        <f>#N/A</f>
        <v>#N/A</v>
      </c>
      <c r="I457" s="4" t="e">
        <f>#N/A</f>
        <v>#N/A</v>
      </c>
    </row>
    <row r="458" spans="1:9">
      <c r="A458" s="13"/>
      <c r="B458" s="13" t="e">
        <f>#N/A</f>
        <v>#N/A</v>
      </c>
      <c r="C458" s="13" t="e">
        <f>#N/A</f>
        <v>#N/A</v>
      </c>
      <c r="D458" s="13" t="e">
        <f>#N/A</f>
        <v>#N/A</v>
      </c>
      <c r="E458" s="13" t="e">
        <f>#N/A</f>
        <v>#N/A</v>
      </c>
      <c r="F458" s="13"/>
      <c r="G458" s="90"/>
      <c r="H458" s="4"/>
      <c r="I458" s="4"/>
    </row>
    <row r="459" spans="1:9">
      <c r="A459" s="13"/>
      <c r="B459" s="13" t="e">
        <f>#N/A</f>
        <v>#N/A</v>
      </c>
      <c r="C459" s="13" t="e">
        <f>#N/A</f>
        <v>#N/A</v>
      </c>
      <c r="D459" s="13" t="e">
        <f>#N/A</f>
        <v>#N/A</v>
      </c>
      <c r="E459" s="13" t="e">
        <f>#N/A</f>
        <v>#N/A</v>
      </c>
      <c r="F459" s="13"/>
      <c r="G459" s="90"/>
      <c r="H459" s="4"/>
      <c r="I459" s="4"/>
    </row>
    <row r="460" spans="1:9">
      <c r="A460" s="13"/>
      <c r="B460" s="13" t="e">
        <f>#N/A</f>
        <v>#N/A</v>
      </c>
      <c r="C460" s="13" t="e">
        <f>#N/A</f>
        <v>#N/A</v>
      </c>
      <c r="D460" s="13" t="e">
        <f>#N/A</f>
        <v>#N/A</v>
      </c>
      <c r="E460" s="13" t="e">
        <f>#N/A</f>
        <v>#N/A</v>
      </c>
      <c r="F460" s="13"/>
      <c r="G460" s="90"/>
      <c r="H460" s="4"/>
      <c r="I460" s="4"/>
    </row>
    <row r="461" spans="1:9">
      <c r="A461" s="13" t="e">
        <f>#N/A</f>
        <v>#N/A</v>
      </c>
      <c r="B461" s="13" t="e">
        <f>#N/A</f>
        <v>#N/A</v>
      </c>
      <c r="C461" s="197" t="e">
        <f>#N/A</f>
        <v>#N/A</v>
      </c>
      <c r="D461" s="13" t="e">
        <f>#N/A</f>
        <v>#N/A</v>
      </c>
      <c r="E461" s="13" t="e">
        <f>#N/A</f>
        <v>#N/A</v>
      </c>
      <c r="F461" s="13"/>
      <c r="G461" s="90" t="e">
        <f>#N/A</f>
        <v>#N/A</v>
      </c>
      <c r="H461" s="4" t="e">
        <f>#N/A</f>
        <v>#N/A</v>
      </c>
      <c r="I461" s="4" t="e">
        <f>#N/A</f>
        <v>#N/A</v>
      </c>
    </row>
    <row r="462" spans="1:9">
      <c r="A462" s="13"/>
      <c r="B462" s="13" t="e">
        <f>#N/A</f>
        <v>#N/A</v>
      </c>
      <c r="C462" s="13" t="e">
        <f>#N/A</f>
        <v>#N/A</v>
      </c>
      <c r="D462" s="13" t="e">
        <f>#N/A</f>
        <v>#N/A</v>
      </c>
      <c r="E462" s="13" t="e">
        <f>#N/A</f>
        <v>#N/A</v>
      </c>
      <c r="F462" s="13"/>
      <c r="G462" s="90"/>
      <c r="H462" s="4"/>
      <c r="I462" s="4"/>
    </row>
    <row r="463" spans="1:9">
      <c r="A463" s="13"/>
      <c r="B463" s="13" t="e">
        <f>#N/A</f>
        <v>#N/A</v>
      </c>
      <c r="C463" s="13" t="e">
        <f>#N/A</f>
        <v>#N/A</v>
      </c>
      <c r="D463" s="13" t="e">
        <f>#N/A</f>
        <v>#N/A</v>
      </c>
      <c r="E463" s="13" t="e">
        <f>#N/A</f>
        <v>#N/A</v>
      </c>
      <c r="F463" s="13"/>
      <c r="G463" s="90"/>
      <c r="H463" s="4"/>
      <c r="I463" s="4"/>
    </row>
    <row r="464" spans="1:9">
      <c r="A464" s="13"/>
      <c r="B464" s="13" t="e">
        <f>#N/A</f>
        <v>#N/A</v>
      </c>
      <c r="C464" s="13" t="e">
        <f>#N/A</f>
        <v>#N/A</v>
      </c>
      <c r="D464" s="13" t="e">
        <f>#N/A</f>
        <v>#N/A</v>
      </c>
      <c r="E464" s="13" t="e">
        <f>#N/A</f>
        <v>#N/A</v>
      </c>
      <c r="F464" s="13"/>
      <c r="G464" s="90"/>
      <c r="H464" s="4"/>
      <c r="I464" s="4"/>
    </row>
    <row r="465" spans="1:9">
      <c r="A465" s="13" t="e">
        <f>#N/A</f>
        <v>#N/A</v>
      </c>
      <c r="B465" s="13" t="e">
        <f>#N/A</f>
        <v>#N/A</v>
      </c>
      <c r="C465" s="197" t="e">
        <f>#N/A</f>
        <v>#N/A</v>
      </c>
      <c r="D465" s="13" t="e">
        <f>#N/A</f>
        <v>#N/A</v>
      </c>
      <c r="E465" s="13" t="e">
        <f>#N/A</f>
        <v>#N/A</v>
      </c>
      <c r="F465" s="13"/>
      <c r="G465" s="90" t="e">
        <f>#N/A</f>
        <v>#N/A</v>
      </c>
      <c r="H465" s="4" t="e">
        <f>#N/A</f>
        <v>#N/A</v>
      </c>
      <c r="I465" s="4" t="e">
        <f>#N/A</f>
        <v>#N/A</v>
      </c>
    </row>
    <row r="466" spans="1:9">
      <c r="A466" s="13"/>
      <c r="B466" s="13" t="e">
        <f>#N/A</f>
        <v>#N/A</v>
      </c>
      <c r="C466" s="13" t="e">
        <f>#N/A</f>
        <v>#N/A</v>
      </c>
      <c r="D466" s="13" t="e">
        <f>#N/A</f>
        <v>#N/A</v>
      </c>
      <c r="E466" s="13" t="e">
        <f>#N/A</f>
        <v>#N/A</v>
      </c>
      <c r="F466" s="13"/>
      <c r="G466" s="90"/>
      <c r="H466" s="4"/>
      <c r="I466" s="4"/>
    </row>
    <row r="467" spans="1:9">
      <c r="A467" s="13"/>
      <c r="B467" s="13" t="e">
        <f>#N/A</f>
        <v>#N/A</v>
      </c>
      <c r="C467" s="13" t="e">
        <f>#N/A</f>
        <v>#N/A</v>
      </c>
      <c r="D467" s="13" t="e">
        <f>#N/A</f>
        <v>#N/A</v>
      </c>
      <c r="E467" s="13" t="e">
        <f>#N/A</f>
        <v>#N/A</v>
      </c>
      <c r="F467" s="13"/>
      <c r="G467" s="90"/>
      <c r="H467" s="4"/>
      <c r="I467" s="4"/>
    </row>
    <row r="468" spans="1:9">
      <c r="A468" s="13"/>
      <c r="B468" s="13" t="e">
        <f>#N/A</f>
        <v>#N/A</v>
      </c>
      <c r="C468" s="13" t="e">
        <f>#N/A</f>
        <v>#N/A</v>
      </c>
      <c r="D468" s="13" t="e">
        <f>#N/A</f>
        <v>#N/A</v>
      </c>
      <c r="E468" s="13" t="e">
        <f>#N/A</f>
        <v>#N/A</v>
      </c>
      <c r="F468" s="13"/>
      <c r="G468" s="90"/>
      <c r="H468" s="4"/>
      <c r="I468" s="4"/>
    </row>
    <row r="469" spans="1:9">
      <c r="A469" s="13" t="e">
        <f>#N/A</f>
        <v>#N/A</v>
      </c>
      <c r="B469" s="13" t="e">
        <f>#N/A</f>
        <v>#N/A</v>
      </c>
      <c r="C469" s="197" t="e">
        <f>#N/A</f>
        <v>#N/A</v>
      </c>
      <c r="D469" s="13" t="e">
        <f>#N/A</f>
        <v>#N/A</v>
      </c>
      <c r="E469" s="13" t="e">
        <f>#N/A</f>
        <v>#N/A</v>
      </c>
      <c r="F469" s="13"/>
      <c r="G469" s="90" t="e">
        <f>#N/A</f>
        <v>#N/A</v>
      </c>
      <c r="H469" s="4" t="e">
        <f>#N/A</f>
        <v>#N/A</v>
      </c>
      <c r="I469" s="4" t="e">
        <f>#N/A</f>
        <v>#N/A</v>
      </c>
    </row>
    <row r="470" spans="1:9">
      <c r="A470" s="13"/>
      <c r="B470" s="13" t="e">
        <f>#N/A</f>
        <v>#N/A</v>
      </c>
      <c r="C470" s="13" t="e">
        <f>#N/A</f>
        <v>#N/A</v>
      </c>
      <c r="D470" s="13" t="e">
        <f>#N/A</f>
        <v>#N/A</v>
      </c>
      <c r="E470" s="13" t="e">
        <f>#N/A</f>
        <v>#N/A</v>
      </c>
      <c r="F470" s="13"/>
      <c r="G470" s="90"/>
      <c r="H470" s="4"/>
      <c r="I470" s="4"/>
    </row>
    <row r="471" spans="1:9">
      <c r="A471" s="13"/>
      <c r="B471" s="13" t="e">
        <f>#N/A</f>
        <v>#N/A</v>
      </c>
      <c r="C471" s="13" t="e">
        <f>#N/A</f>
        <v>#N/A</v>
      </c>
      <c r="D471" s="13" t="e">
        <f>#N/A</f>
        <v>#N/A</v>
      </c>
      <c r="E471" s="13" t="e">
        <f>#N/A</f>
        <v>#N/A</v>
      </c>
      <c r="F471" s="13"/>
      <c r="G471" s="90"/>
      <c r="H471" s="4"/>
      <c r="I471" s="4"/>
    </row>
    <row r="472" spans="1:9">
      <c r="A472" s="13"/>
      <c r="B472" s="13" t="e">
        <f>#N/A</f>
        <v>#N/A</v>
      </c>
      <c r="C472" s="13" t="e">
        <f>#N/A</f>
        <v>#N/A</v>
      </c>
      <c r="D472" s="13" t="e">
        <f>#N/A</f>
        <v>#N/A</v>
      </c>
      <c r="E472" s="13" t="e">
        <f>#N/A</f>
        <v>#N/A</v>
      </c>
      <c r="F472" s="13"/>
      <c r="G472" s="90"/>
      <c r="H472" s="4"/>
      <c r="I472" s="4"/>
    </row>
    <row r="473" spans="1:9">
      <c r="A473" s="13" t="e">
        <f>#N/A</f>
        <v>#N/A</v>
      </c>
      <c r="B473" s="13" t="e">
        <f>#N/A</f>
        <v>#N/A</v>
      </c>
      <c r="C473" s="197" t="e">
        <f>#N/A</f>
        <v>#N/A</v>
      </c>
      <c r="D473" s="13" t="e">
        <f>#N/A</f>
        <v>#N/A</v>
      </c>
      <c r="E473" s="13" t="e">
        <f>#N/A</f>
        <v>#N/A</v>
      </c>
      <c r="F473" s="13"/>
      <c r="G473" s="90" t="e">
        <f>#N/A</f>
        <v>#N/A</v>
      </c>
      <c r="H473" s="4" t="e">
        <f>#N/A</f>
        <v>#N/A</v>
      </c>
      <c r="I473" s="4" t="e">
        <f>#N/A</f>
        <v>#N/A</v>
      </c>
    </row>
    <row r="474" spans="1:9">
      <c r="A474" s="13"/>
      <c r="B474" s="13" t="e">
        <f>#N/A</f>
        <v>#N/A</v>
      </c>
      <c r="C474" s="13" t="e">
        <f>#N/A</f>
        <v>#N/A</v>
      </c>
      <c r="D474" s="13" t="e">
        <f>#N/A</f>
        <v>#N/A</v>
      </c>
      <c r="E474" s="13" t="e">
        <f>#N/A</f>
        <v>#N/A</v>
      </c>
      <c r="F474" s="13"/>
      <c r="G474" s="90"/>
      <c r="H474" s="4"/>
      <c r="I474" s="4"/>
    </row>
    <row r="475" spans="1:9">
      <c r="A475" s="13"/>
      <c r="B475" s="13" t="e">
        <f>#N/A</f>
        <v>#N/A</v>
      </c>
      <c r="C475" s="13" t="e">
        <f>#N/A</f>
        <v>#N/A</v>
      </c>
      <c r="D475" s="13" t="e">
        <f>#N/A</f>
        <v>#N/A</v>
      </c>
      <c r="E475" s="13" t="e">
        <f>#N/A</f>
        <v>#N/A</v>
      </c>
      <c r="F475" s="13"/>
      <c r="G475" s="90"/>
      <c r="H475" s="4"/>
      <c r="I475" s="4"/>
    </row>
    <row r="476" spans="1:9">
      <c r="A476" s="13"/>
      <c r="B476" s="13" t="e">
        <f>#N/A</f>
        <v>#N/A</v>
      </c>
      <c r="C476" s="13" t="e">
        <f>#N/A</f>
        <v>#N/A</v>
      </c>
      <c r="D476" s="13" t="e">
        <f>#N/A</f>
        <v>#N/A</v>
      </c>
      <c r="E476" s="13" t="e">
        <f>#N/A</f>
        <v>#N/A</v>
      </c>
      <c r="F476" s="13"/>
      <c r="G476" s="90"/>
      <c r="H476" s="4"/>
      <c r="I476" s="4"/>
    </row>
    <row r="477" spans="1:9">
      <c r="A477" s="13" t="e">
        <f>#N/A</f>
        <v>#N/A</v>
      </c>
      <c r="B477" s="13" t="e">
        <f>#N/A</f>
        <v>#N/A</v>
      </c>
      <c r="C477" s="197" t="e">
        <f>#N/A</f>
        <v>#N/A</v>
      </c>
      <c r="D477" s="13" t="e">
        <f>#N/A</f>
        <v>#N/A</v>
      </c>
      <c r="E477" s="13" t="e">
        <f>#N/A</f>
        <v>#N/A</v>
      </c>
      <c r="F477" s="13"/>
      <c r="G477" s="90" t="e">
        <f>#N/A</f>
        <v>#N/A</v>
      </c>
      <c r="H477" s="4" t="e">
        <f>#N/A</f>
        <v>#N/A</v>
      </c>
      <c r="I477" s="4" t="e">
        <f>#N/A</f>
        <v>#N/A</v>
      </c>
    </row>
    <row r="478" spans="1:9">
      <c r="A478" s="13"/>
      <c r="B478" s="13" t="e">
        <f>#N/A</f>
        <v>#N/A</v>
      </c>
      <c r="C478" s="13" t="e">
        <f>#N/A</f>
        <v>#N/A</v>
      </c>
      <c r="D478" s="13" t="e">
        <f>#N/A</f>
        <v>#N/A</v>
      </c>
      <c r="E478" s="13" t="e">
        <f>#N/A</f>
        <v>#N/A</v>
      </c>
      <c r="F478" s="13"/>
      <c r="G478" s="90"/>
      <c r="H478" s="4"/>
      <c r="I478" s="4"/>
    </row>
    <row r="479" spans="1:9">
      <c r="A479" s="13"/>
      <c r="B479" s="13" t="e">
        <f>#N/A</f>
        <v>#N/A</v>
      </c>
      <c r="C479" s="13" t="e">
        <f>#N/A</f>
        <v>#N/A</v>
      </c>
      <c r="D479" s="13" t="e">
        <f>#N/A</f>
        <v>#N/A</v>
      </c>
      <c r="E479" s="13" t="e">
        <f>#N/A</f>
        <v>#N/A</v>
      </c>
      <c r="F479" s="13"/>
      <c r="G479" s="90"/>
      <c r="H479" s="4"/>
      <c r="I479" s="4"/>
    </row>
    <row r="480" spans="1:9">
      <c r="A480" s="13"/>
      <c r="B480" s="13" t="e">
        <f>#N/A</f>
        <v>#N/A</v>
      </c>
      <c r="C480" s="13" t="e">
        <f>#N/A</f>
        <v>#N/A</v>
      </c>
      <c r="D480" s="13" t="e">
        <f>#N/A</f>
        <v>#N/A</v>
      </c>
      <c r="E480" s="13" t="e">
        <f>#N/A</f>
        <v>#N/A</v>
      </c>
      <c r="F480" s="13"/>
      <c r="G480" s="90"/>
      <c r="H480" s="4"/>
      <c r="I480" s="4"/>
    </row>
    <row r="481" spans="1:9">
      <c r="A481" s="13" t="e">
        <f>#N/A</f>
        <v>#N/A</v>
      </c>
      <c r="B481" s="13" t="e">
        <f>#N/A</f>
        <v>#N/A</v>
      </c>
      <c r="C481" s="197" t="e">
        <f>#N/A</f>
        <v>#N/A</v>
      </c>
      <c r="D481" s="13" t="e">
        <f>#N/A</f>
        <v>#N/A</v>
      </c>
      <c r="E481" s="13" t="e">
        <f>#N/A</f>
        <v>#N/A</v>
      </c>
      <c r="F481" s="13"/>
      <c r="G481" s="90" t="e">
        <f>#N/A</f>
        <v>#N/A</v>
      </c>
      <c r="H481" s="4" t="e">
        <f>#N/A</f>
        <v>#N/A</v>
      </c>
      <c r="I481" s="4" t="e">
        <f>#N/A</f>
        <v>#N/A</v>
      </c>
    </row>
    <row r="482" spans="1:9">
      <c r="A482" s="13"/>
      <c r="B482" s="13" t="e">
        <f>#N/A</f>
        <v>#N/A</v>
      </c>
      <c r="C482" s="13" t="e">
        <f>#N/A</f>
        <v>#N/A</v>
      </c>
      <c r="D482" s="13" t="e">
        <f>#N/A</f>
        <v>#N/A</v>
      </c>
      <c r="E482" s="13" t="e">
        <f>#N/A</f>
        <v>#N/A</v>
      </c>
      <c r="F482" s="13"/>
      <c r="G482" s="90"/>
      <c r="H482" s="4"/>
      <c r="I482" s="4"/>
    </row>
    <row r="483" spans="1:9">
      <c r="A483" s="13"/>
      <c r="B483" s="13" t="e">
        <f>#N/A</f>
        <v>#N/A</v>
      </c>
      <c r="C483" s="13" t="e">
        <f>#N/A</f>
        <v>#N/A</v>
      </c>
      <c r="D483" s="13" t="e">
        <f>#N/A</f>
        <v>#N/A</v>
      </c>
      <c r="E483" s="13" t="e">
        <f>#N/A</f>
        <v>#N/A</v>
      </c>
      <c r="F483" s="13"/>
      <c r="G483" s="90"/>
      <c r="H483" s="4"/>
      <c r="I483" s="4"/>
    </row>
    <row r="484" spans="1:9">
      <c r="A484" s="13"/>
      <c r="B484" s="13" t="e">
        <f>#N/A</f>
        <v>#N/A</v>
      </c>
      <c r="C484" s="13" t="e">
        <f>#N/A</f>
        <v>#N/A</v>
      </c>
      <c r="D484" s="13" t="e">
        <f>#N/A</f>
        <v>#N/A</v>
      </c>
      <c r="E484" s="13" t="e">
        <f>#N/A</f>
        <v>#N/A</v>
      </c>
      <c r="F484" s="13"/>
      <c r="G484" s="90"/>
      <c r="H484" s="4"/>
      <c r="I484" s="4"/>
    </row>
    <row r="485" spans="1:9">
      <c r="A485" s="13" t="e">
        <f>#N/A</f>
        <v>#N/A</v>
      </c>
      <c r="B485" s="13" t="e">
        <f>#N/A</f>
        <v>#N/A</v>
      </c>
      <c r="C485" s="197" t="e">
        <f>#N/A</f>
        <v>#N/A</v>
      </c>
      <c r="D485" s="13" t="e">
        <f>#N/A</f>
        <v>#N/A</v>
      </c>
      <c r="E485" s="13" t="e">
        <f>#N/A</f>
        <v>#N/A</v>
      </c>
      <c r="F485" s="13"/>
      <c r="G485" s="90" t="e">
        <f>#N/A</f>
        <v>#N/A</v>
      </c>
      <c r="H485" s="4" t="e">
        <f>#N/A</f>
        <v>#N/A</v>
      </c>
      <c r="I485" s="4" t="e">
        <f>#N/A</f>
        <v>#N/A</v>
      </c>
    </row>
    <row r="486" spans="1:9">
      <c r="A486" s="13"/>
      <c r="B486" s="13" t="e">
        <f>#N/A</f>
        <v>#N/A</v>
      </c>
      <c r="C486" s="13" t="e">
        <f>#N/A</f>
        <v>#N/A</v>
      </c>
      <c r="D486" s="13" t="e">
        <f>#N/A</f>
        <v>#N/A</v>
      </c>
      <c r="E486" s="13" t="e">
        <f>#N/A</f>
        <v>#N/A</v>
      </c>
      <c r="F486" s="13"/>
      <c r="G486" s="90"/>
      <c r="H486" s="4"/>
      <c r="I486" s="4"/>
    </row>
    <row r="487" spans="1:9">
      <c r="A487" s="13"/>
      <c r="B487" s="13" t="e">
        <f>#N/A</f>
        <v>#N/A</v>
      </c>
      <c r="C487" s="13" t="e">
        <f>#N/A</f>
        <v>#N/A</v>
      </c>
      <c r="D487" s="13" t="e">
        <f>#N/A</f>
        <v>#N/A</v>
      </c>
      <c r="E487" s="13" t="e">
        <f>#N/A</f>
        <v>#N/A</v>
      </c>
      <c r="F487" s="13"/>
      <c r="G487" s="90"/>
      <c r="H487" s="4"/>
      <c r="I487" s="4"/>
    </row>
    <row r="488" spans="1:9">
      <c r="A488" s="13"/>
      <c r="B488" s="13" t="e">
        <f>#N/A</f>
        <v>#N/A</v>
      </c>
      <c r="C488" s="13" t="e">
        <f>#N/A</f>
        <v>#N/A</v>
      </c>
      <c r="D488" s="13" t="e">
        <f>#N/A</f>
        <v>#N/A</v>
      </c>
      <c r="E488" s="13" t="e">
        <f>#N/A</f>
        <v>#N/A</v>
      </c>
      <c r="F488" s="13"/>
      <c r="G488" s="90"/>
      <c r="H488" s="4"/>
      <c r="I488" s="4"/>
    </row>
    <row r="489" spans="1:9">
      <c r="A489" s="13" t="e">
        <f>#N/A</f>
        <v>#N/A</v>
      </c>
      <c r="B489" s="13" t="e">
        <f>#N/A</f>
        <v>#N/A</v>
      </c>
      <c r="C489" s="197" t="e">
        <f>#N/A</f>
        <v>#N/A</v>
      </c>
      <c r="D489" s="13" t="e">
        <f>#N/A</f>
        <v>#N/A</v>
      </c>
      <c r="E489" s="13" t="e">
        <f>#N/A</f>
        <v>#N/A</v>
      </c>
      <c r="F489" s="13"/>
      <c r="G489" s="90" t="e">
        <f>#N/A</f>
        <v>#N/A</v>
      </c>
      <c r="H489" s="4" t="e">
        <f>#N/A</f>
        <v>#N/A</v>
      </c>
      <c r="I489" s="4" t="e">
        <f>#N/A</f>
        <v>#N/A</v>
      </c>
    </row>
    <row r="490" spans="1:9">
      <c r="A490" s="13"/>
      <c r="B490" s="13" t="e">
        <f>#N/A</f>
        <v>#N/A</v>
      </c>
      <c r="C490" s="13" t="e">
        <f>#N/A</f>
        <v>#N/A</v>
      </c>
      <c r="D490" s="13" t="e">
        <f>#N/A</f>
        <v>#N/A</v>
      </c>
      <c r="E490" s="13" t="e">
        <f>#N/A</f>
        <v>#N/A</v>
      </c>
      <c r="F490" s="13"/>
      <c r="G490" s="90"/>
      <c r="H490" s="4"/>
      <c r="I490" s="4"/>
    </row>
    <row r="491" spans="1:9">
      <c r="A491" s="13"/>
      <c r="B491" s="13" t="e">
        <f>#N/A</f>
        <v>#N/A</v>
      </c>
      <c r="C491" s="13" t="e">
        <f>#N/A</f>
        <v>#N/A</v>
      </c>
      <c r="D491" s="13" t="e">
        <f>#N/A</f>
        <v>#N/A</v>
      </c>
      <c r="E491" s="13" t="e">
        <f>#N/A</f>
        <v>#N/A</v>
      </c>
      <c r="F491" s="13"/>
      <c r="G491" s="90"/>
      <c r="H491" s="4"/>
      <c r="I491" s="4"/>
    </row>
    <row r="492" spans="1:9">
      <c r="A492" s="13"/>
      <c r="B492" s="13" t="e">
        <f>#N/A</f>
        <v>#N/A</v>
      </c>
      <c r="C492" s="13" t="e">
        <f>#N/A</f>
        <v>#N/A</v>
      </c>
      <c r="D492" s="13" t="e">
        <f>#N/A</f>
        <v>#N/A</v>
      </c>
      <c r="E492" s="13" t="e">
        <f>#N/A</f>
        <v>#N/A</v>
      </c>
      <c r="F492" s="13"/>
      <c r="G492" s="90"/>
      <c r="H492" s="4"/>
      <c r="I492" s="4"/>
    </row>
    <row r="493" spans="1:9">
      <c r="A493" s="13" t="e">
        <f>#N/A</f>
        <v>#N/A</v>
      </c>
      <c r="B493" s="13" t="e">
        <f>#N/A</f>
        <v>#N/A</v>
      </c>
      <c r="C493" s="197" t="e">
        <f>#N/A</f>
        <v>#N/A</v>
      </c>
      <c r="D493" s="13" t="e">
        <f>#N/A</f>
        <v>#N/A</v>
      </c>
      <c r="E493" s="13" t="e">
        <f>#N/A</f>
        <v>#N/A</v>
      </c>
      <c r="F493" s="13"/>
      <c r="G493" s="90" t="e">
        <f>#N/A</f>
        <v>#N/A</v>
      </c>
      <c r="H493" s="4" t="e">
        <f>#N/A</f>
        <v>#N/A</v>
      </c>
      <c r="I493" s="4" t="e">
        <f>#N/A</f>
        <v>#N/A</v>
      </c>
    </row>
    <row r="494" spans="1:9">
      <c r="A494" s="13"/>
      <c r="B494" s="13" t="e">
        <f>#N/A</f>
        <v>#N/A</v>
      </c>
      <c r="C494" s="13" t="e">
        <f>#N/A</f>
        <v>#N/A</v>
      </c>
      <c r="D494" s="13" t="e">
        <f>#N/A</f>
        <v>#N/A</v>
      </c>
      <c r="E494" s="13" t="e">
        <f>#N/A</f>
        <v>#N/A</v>
      </c>
      <c r="F494" s="13"/>
      <c r="G494" s="90"/>
      <c r="H494" s="4"/>
      <c r="I494" s="4"/>
    </row>
    <row r="495" spans="1:9">
      <c r="A495" s="13"/>
      <c r="B495" s="13" t="e">
        <f>#N/A</f>
        <v>#N/A</v>
      </c>
      <c r="C495" s="13" t="e">
        <f>#N/A</f>
        <v>#N/A</v>
      </c>
      <c r="D495" s="13" t="e">
        <f>#N/A</f>
        <v>#N/A</v>
      </c>
      <c r="E495" s="13" t="e">
        <f>#N/A</f>
        <v>#N/A</v>
      </c>
      <c r="F495" s="13"/>
      <c r="G495" s="90"/>
      <c r="H495" s="4"/>
      <c r="I495" s="4"/>
    </row>
    <row r="496" spans="1:9">
      <c r="A496" s="13"/>
      <c r="B496" s="13" t="e">
        <f>#N/A</f>
        <v>#N/A</v>
      </c>
      <c r="C496" s="13" t="e">
        <f>#N/A</f>
        <v>#N/A</v>
      </c>
      <c r="D496" s="13" t="e">
        <f>#N/A</f>
        <v>#N/A</v>
      </c>
      <c r="E496" s="13" t="e">
        <f>#N/A</f>
        <v>#N/A</v>
      </c>
      <c r="F496" s="13"/>
      <c r="G496" s="90"/>
      <c r="H496" s="4"/>
      <c r="I496" s="4"/>
    </row>
    <row r="497" spans="1:9">
      <c r="A497" s="13" t="e">
        <f>#N/A</f>
        <v>#N/A</v>
      </c>
      <c r="B497" s="13" t="e">
        <f>#N/A</f>
        <v>#N/A</v>
      </c>
      <c r="C497" s="197" t="e">
        <f>#N/A</f>
        <v>#N/A</v>
      </c>
      <c r="D497" s="13" t="e">
        <f>#N/A</f>
        <v>#N/A</v>
      </c>
      <c r="E497" s="13" t="e">
        <f>#N/A</f>
        <v>#N/A</v>
      </c>
      <c r="F497" s="13"/>
      <c r="G497" s="90" t="e">
        <f>#N/A</f>
        <v>#N/A</v>
      </c>
      <c r="H497" s="4" t="e">
        <f>#N/A</f>
        <v>#N/A</v>
      </c>
      <c r="I497" s="4" t="e">
        <f>#N/A</f>
        <v>#N/A</v>
      </c>
    </row>
    <row r="498" spans="1:9">
      <c r="A498" s="13"/>
      <c r="B498" s="13" t="e">
        <f>#N/A</f>
        <v>#N/A</v>
      </c>
      <c r="C498" s="13" t="e">
        <f>#N/A</f>
        <v>#N/A</v>
      </c>
      <c r="D498" s="13" t="e">
        <f>#N/A</f>
        <v>#N/A</v>
      </c>
      <c r="E498" s="13" t="e">
        <f>#N/A</f>
        <v>#N/A</v>
      </c>
      <c r="F498" s="13"/>
      <c r="G498" s="90"/>
      <c r="H498" s="4"/>
      <c r="I498" s="4"/>
    </row>
    <row r="499" spans="1:9">
      <c r="A499" s="13"/>
      <c r="B499" s="13" t="e">
        <f>#N/A</f>
        <v>#N/A</v>
      </c>
      <c r="C499" s="13" t="e">
        <f>#N/A</f>
        <v>#N/A</v>
      </c>
      <c r="D499" s="13" t="e">
        <f>#N/A</f>
        <v>#N/A</v>
      </c>
      <c r="E499" s="13" t="e">
        <f>#N/A</f>
        <v>#N/A</v>
      </c>
      <c r="F499" s="13"/>
      <c r="G499" s="90"/>
      <c r="H499" s="4"/>
      <c r="I499" s="4"/>
    </row>
    <row r="500" spans="1:9">
      <c r="A500" s="13"/>
      <c r="B500" s="13" t="e">
        <f>#N/A</f>
        <v>#N/A</v>
      </c>
      <c r="C500" s="13" t="e">
        <f>#N/A</f>
        <v>#N/A</v>
      </c>
      <c r="D500" s="13" t="e">
        <f>#N/A</f>
        <v>#N/A</v>
      </c>
      <c r="E500" s="13" t="e">
        <f>#N/A</f>
        <v>#N/A</v>
      </c>
      <c r="F500" s="13"/>
      <c r="G500" s="90"/>
      <c r="H500" s="4"/>
      <c r="I500" s="4"/>
    </row>
    <row r="501" spans="1:9">
      <c r="A501" s="13" t="e">
        <f>#N/A</f>
        <v>#N/A</v>
      </c>
      <c r="B501" s="13" t="e">
        <f>#N/A</f>
        <v>#N/A</v>
      </c>
      <c r="C501" s="197" t="e">
        <f>#N/A</f>
        <v>#N/A</v>
      </c>
      <c r="D501" s="13" t="e">
        <f>#N/A</f>
        <v>#N/A</v>
      </c>
      <c r="E501" s="13" t="e">
        <f>#N/A</f>
        <v>#N/A</v>
      </c>
      <c r="F501" s="13"/>
      <c r="G501" s="90" t="e">
        <f>#N/A</f>
        <v>#N/A</v>
      </c>
      <c r="H501" s="4" t="e">
        <f>#N/A</f>
        <v>#N/A</v>
      </c>
      <c r="I501" s="4" t="e">
        <f>#N/A</f>
        <v>#N/A</v>
      </c>
    </row>
    <row r="502" spans="1:9">
      <c r="A502" s="13"/>
      <c r="B502" s="13" t="e">
        <f>#N/A</f>
        <v>#N/A</v>
      </c>
      <c r="C502" s="13" t="e">
        <f>#N/A</f>
        <v>#N/A</v>
      </c>
      <c r="D502" s="13" t="e">
        <f>#N/A</f>
        <v>#N/A</v>
      </c>
      <c r="E502" s="13" t="e">
        <f>#N/A</f>
        <v>#N/A</v>
      </c>
      <c r="F502" s="13"/>
      <c r="G502" s="90"/>
      <c r="H502" s="4"/>
      <c r="I502" s="4"/>
    </row>
    <row r="503" spans="1:9">
      <c r="A503" s="13"/>
      <c r="B503" s="13" t="e">
        <f>#N/A</f>
        <v>#N/A</v>
      </c>
      <c r="C503" s="13" t="e">
        <f>#N/A</f>
        <v>#N/A</v>
      </c>
      <c r="D503" s="13" t="e">
        <f>#N/A</f>
        <v>#N/A</v>
      </c>
      <c r="E503" s="13" t="e">
        <f>#N/A</f>
        <v>#N/A</v>
      </c>
      <c r="F503" s="13"/>
      <c r="G503" s="90"/>
      <c r="H503" s="4"/>
      <c r="I503" s="4"/>
    </row>
    <row r="504" spans="1:9">
      <c r="A504" s="13"/>
      <c r="B504" s="13" t="e">
        <f>#N/A</f>
        <v>#N/A</v>
      </c>
      <c r="C504" s="13" t="e">
        <f>#N/A</f>
        <v>#N/A</v>
      </c>
      <c r="D504" s="13" t="e">
        <f>#N/A</f>
        <v>#N/A</v>
      </c>
      <c r="E504" s="13" t="e">
        <f>#N/A</f>
        <v>#N/A</v>
      </c>
      <c r="F504" s="13"/>
      <c r="G504" s="90"/>
      <c r="H504" s="4"/>
      <c r="I504" s="4"/>
    </row>
    <row r="505" spans="1:9">
      <c r="A505" s="13" t="e">
        <f>#N/A</f>
        <v>#N/A</v>
      </c>
      <c r="B505" s="13" t="e">
        <f>#N/A</f>
        <v>#N/A</v>
      </c>
      <c r="C505" s="197" t="e">
        <f>#N/A</f>
        <v>#N/A</v>
      </c>
      <c r="D505" s="13" t="e">
        <f>#N/A</f>
        <v>#N/A</v>
      </c>
      <c r="E505" s="13" t="e">
        <f>#N/A</f>
        <v>#N/A</v>
      </c>
      <c r="F505" s="13"/>
      <c r="G505" s="90" t="e">
        <f>#N/A</f>
        <v>#N/A</v>
      </c>
      <c r="H505" s="4" t="e">
        <f>#N/A</f>
        <v>#N/A</v>
      </c>
      <c r="I505" s="4" t="e">
        <f>#N/A</f>
        <v>#N/A</v>
      </c>
    </row>
    <row r="506" spans="1:9">
      <c r="A506" s="13"/>
      <c r="B506" s="13" t="e">
        <f>#N/A</f>
        <v>#N/A</v>
      </c>
      <c r="C506" s="13" t="e">
        <f>#N/A</f>
        <v>#N/A</v>
      </c>
      <c r="D506" s="13" t="e">
        <f>#N/A</f>
        <v>#N/A</v>
      </c>
      <c r="E506" s="13" t="e">
        <f>#N/A</f>
        <v>#N/A</v>
      </c>
      <c r="F506" s="13"/>
      <c r="G506" s="90"/>
      <c r="H506" s="4"/>
      <c r="I506" s="4"/>
    </row>
    <row r="507" spans="1:9">
      <c r="A507" s="13"/>
      <c r="B507" s="13" t="e">
        <f>#N/A</f>
        <v>#N/A</v>
      </c>
      <c r="C507" s="13" t="e">
        <f>#N/A</f>
        <v>#N/A</v>
      </c>
      <c r="D507" s="13" t="e">
        <f>#N/A</f>
        <v>#N/A</v>
      </c>
      <c r="E507" s="13" t="e">
        <f>#N/A</f>
        <v>#N/A</v>
      </c>
      <c r="F507" s="13"/>
      <c r="G507" s="90"/>
      <c r="H507" s="4"/>
      <c r="I507" s="4"/>
    </row>
    <row r="508" spans="1:9">
      <c r="A508" s="13"/>
      <c r="B508" s="13" t="e">
        <f>#N/A</f>
        <v>#N/A</v>
      </c>
      <c r="C508" s="13" t="e">
        <f>#N/A</f>
        <v>#N/A</v>
      </c>
      <c r="D508" s="13" t="e">
        <f>#N/A</f>
        <v>#N/A</v>
      </c>
      <c r="E508" s="13" t="e">
        <f>#N/A</f>
        <v>#N/A</v>
      </c>
      <c r="F508" s="13"/>
      <c r="G508" s="90"/>
      <c r="H508" s="4"/>
      <c r="I508" s="4"/>
    </row>
    <row r="509" spans="1:9">
      <c r="A509" s="13" t="e">
        <f>#N/A</f>
        <v>#N/A</v>
      </c>
      <c r="B509" s="13" t="e">
        <f>#N/A</f>
        <v>#N/A</v>
      </c>
      <c r="C509" s="197" t="e">
        <f>#N/A</f>
        <v>#N/A</v>
      </c>
      <c r="D509" s="13" t="e">
        <f>#N/A</f>
        <v>#N/A</v>
      </c>
      <c r="E509" s="13" t="e">
        <f>#N/A</f>
        <v>#N/A</v>
      </c>
      <c r="F509" s="13"/>
      <c r="G509" s="90" t="e">
        <f>#N/A</f>
        <v>#N/A</v>
      </c>
      <c r="H509" s="4" t="e">
        <f>#N/A</f>
        <v>#N/A</v>
      </c>
      <c r="I509" s="4" t="e">
        <f>#N/A</f>
        <v>#N/A</v>
      </c>
    </row>
    <row r="510" spans="1:9">
      <c r="A510" s="13"/>
      <c r="B510" s="13" t="e">
        <f>#N/A</f>
        <v>#N/A</v>
      </c>
      <c r="C510" s="13" t="e">
        <f>#N/A</f>
        <v>#N/A</v>
      </c>
      <c r="D510" s="13" t="e">
        <f>#N/A</f>
        <v>#N/A</v>
      </c>
      <c r="E510" s="13" t="e">
        <f>#N/A</f>
        <v>#N/A</v>
      </c>
      <c r="F510" s="13"/>
      <c r="G510" s="90"/>
      <c r="H510" s="4"/>
      <c r="I510" s="4"/>
    </row>
    <row r="511" spans="1:9">
      <c r="A511" s="13"/>
      <c r="B511" s="13" t="e">
        <f>#N/A</f>
        <v>#N/A</v>
      </c>
      <c r="C511" s="13" t="e">
        <f>#N/A</f>
        <v>#N/A</v>
      </c>
      <c r="D511" s="13" t="e">
        <f>#N/A</f>
        <v>#N/A</v>
      </c>
      <c r="E511" s="13" t="e">
        <f>#N/A</f>
        <v>#N/A</v>
      </c>
      <c r="F511" s="13"/>
      <c r="G511" s="90"/>
      <c r="H511" s="4"/>
      <c r="I511" s="4"/>
    </row>
    <row r="512" spans="1:9">
      <c r="A512" s="13"/>
      <c r="B512" s="13" t="e">
        <f>#N/A</f>
        <v>#N/A</v>
      </c>
      <c r="C512" s="13" t="e">
        <f>#N/A</f>
        <v>#N/A</v>
      </c>
      <c r="D512" s="13" t="e">
        <f>#N/A</f>
        <v>#N/A</v>
      </c>
      <c r="E512" s="13" t="e">
        <f>#N/A</f>
        <v>#N/A</v>
      </c>
      <c r="F512" s="13"/>
      <c r="G512" s="90"/>
      <c r="H512" s="4"/>
      <c r="I512" s="4"/>
    </row>
    <row r="513" spans="1:9">
      <c r="A513" s="13" t="e">
        <f>#N/A</f>
        <v>#N/A</v>
      </c>
      <c r="B513" s="13" t="e">
        <f>#N/A</f>
        <v>#N/A</v>
      </c>
      <c r="C513" s="197" t="e">
        <f>#N/A</f>
        <v>#N/A</v>
      </c>
      <c r="D513" s="13" t="e">
        <f>#N/A</f>
        <v>#N/A</v>
      </c>
      <c r="E513" s="13" t="e">
        <f>#N/A</f>
        <v>#N/A</v>
      </c>
      <c r="F513" s="13"/>
      <c r="G513" s="90" t="e">
        <f>#N/A</f>
        <v>#N/A</v>
      </c>
      <c r="H513" s="4" t="e">
        <f>#N/A</f>
        <v>#N/A</v>
      </c>
      <c r="I513" s="4" t="e">
        <f>#N/A</f>
        <v>#N/A</v>
      </c>
    </row>
    <row r="514" spans="1:9">
      <c r="A514" s="13"/>
      <c r="B514" s="13" t="e">
        <f>#N/A</f>
        <v>#N/A</v>
      </c>
      <c r="C514" s="13" t="e">
        <f>#N/A</f>
        <v>#N/A</v>
      </c>
      <c r="D514" s="13" t="e">
        <f>#N/A</f>
        <v>#N/A</v>
      </c>
      <c r="E514" s="13" t="e">
        <f>#N/A</f>
        <v>#N/A</v>
      </c>
      <c r="F514" s="13"/>
      <c r="G514" s="90"/>
      <c r="H514" s="4"/>
      <c r="I514" s="4"/>
    </row>
    <row r="515" spans="1:9">
      <c r="A515" s="13"/>
      <c r="B515" s="13" t="e">
        <f>#N/A</f>
        <v>#N/A</v>
      </c>
      <c r="C515" s="13" t="e">
        <f>#N/A</f>
        <v>#N/A</v>
      </c>
      <c r="D515" s="13" t="e">
        <f>#N/A</f>
        <v>#N/A</v>
      </c>
      <c r="E515" s="13" t="e">
        <f>#N/A</f>
        <v>#N/A</v>
      </c>
      <c r="F515" s="13"/>
      <c r="G515" s="90"/>
      <c r="H515" s="4"/>
      <c r="I515" s="4"/>
    </row>
    <row r="516" spans="1:9">
      <c r="A516" s="13"/>
      <c r="B516" s="13" t="e">
        <f>#N/A</f>
        <v>#N/A</v>
      </c>
      <c r="C516" s="13" t="e">
        <f>#N/A</f>
        <v>#N/A</v>
      </c>
      <c r="D516" s="13" t="e">
        <f>#N/A</f>
        <v>#N/A</v>
      </c>
      <c r="E516" s="13" t="e">
        <f>#N/A</f>
        <v>#N/A</v>
      </c>
      <c r="F516" s="13"/>
      <c r="G516" s="90"/>
      <c r="H516" s="4"/>
      <c r="I516" s="4"/>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dimension ref="A1:K1024"/>
  <sheetViews>
    <sheetView workbookViewId="0"/>
  </sheetViews>
  <sheetFormatPr defaultColWidth="9" defaultRowHeight="12.75"/>
  <cols>
    <col min="1" max="1" width="8.5703125" customWidth="1"/>
    <col min="2" max="2" width="17.140625" customWidth="1"/>
    <col min="3" max="3" width="16" customWidth="1"/>
    <col min="4" max="4" width="4" bestFit="1" customWidth="1"/>
    <col min="5" max="5" width="31" bestFit="1" customWidth="1"/>
    <col min="6" max="6" width="6.5703125" customWidth="1"/>
    <col min="7" max="9" width="7.42578125" customWidth="1"/>
    <col min="10" max="10" width="9.42578125" customWidth="1"/>
    <col min="11" max="11" width="8" customWidth="1"/>
  </cols>
  <sheetData>
    <row r="1" spans="1:11" ht="30.75" thickBot="1">
      <c r="A1" s="107" t="s">
        <v>420</v>
      </c>
      <c r="B1" s="71"/>
      <c r="C1" s="71"/>
      <c r="D1" s="71"/>
      <c r="E1" s="72"/>
      <c r="F1" s="71"/>
      <c r="G1" s="71"/>
      <c r="H1" s="71"/>
      <c r="I1" s="109"/>
      <c r="J1" s="110"/>
      <c r="K1" s="265"/>
    </row>
    <row r="2" spans="1:11" ht="19.350000000000001" customHeight="1">
      <c r="A2" s="143" t="s">
        <v>421</v>
      </c>
      <c r="B2" s="143"/>
      <c r="C2" s="143"/>
      <c r="D2" s="143"/>
      <c r="E2" s="266">
        <v>44098</v>
      </c>
      <c r="F2" s="143"/>
      <c r="G2" s="143"/>
      <c r="H2" s="143"/>
      <c r="I2" s="143"/>
      <c r="J2" s="143"/>
      <c r="K2" s="143"/>
    </row>
    <row r="3" spans="1:11" ht="14.25">
      <c r="F3" s="267" t="s">
        <v>151</v>
      </c>
    </row>
    <row r="4" spans="1:11" ht="13.5">
      <c r="A4" s="108" t="s">
        <v>423</v>
      </c>
      <c r="B4" s="108" t="s">
        <v>424</v>
      </c>
      <c r="C4" s="108" t="s">
        <v>425</v>
      </c>
      <c r="D4" s="108" t="s">
        <v>426</v>
      </c>
      <c r="E4" s="108" t="s">
        <v>427</v>
      </c>
      <c r="F4" s="108" t="s">
        <v>428</v>
      </c>
      <c r="G4" s="108" t="s">
        <v>429</v>
      </c>
      <c r="H4" s="108" t="s">
        <v>430</v>
      </c>
      <c r="I4" s="108" t="s">
        <v>99</v>
      </c>
      <c r="J4" s="108" t="s">
        <v>431</v>
      </c>
      <c r="K4" s="108" t="s">
        <v>152</v>
      </c>
    </row>
    <row r="5" spans="1:11">
      <c r="A5">
        <v>20529</v>
      </c>
      <c r="B5" t="s">
        <v>651</v>
      </c>
      <c r="C5" t="s">
        <v>652</v>
      </c>
      <c r="E5" t="s">
        <v>653</v>
      </c>
      <c r="F5">
        <v>86</v>
      </c>
      <c r="G5">
        <v>1988</v>
      </c>
      <c r="H5">
        <v>658</v>
      </c>
      <c r="I5">
        <v>0</v>
      </c>
      <c r="J5">
        <v>0</v>
      </c>
      <c r="K5">
        <v>0</v>
      </c>
    </row>
    <row r="6" spans="1:11">
      <c r="A6">
        <v>19009</v>
      </c>
      <c r="B6" t="s">
        <v>654</v>
      </c>
      <c r="C6" t="s">
        <v>655</v>
      </c>
      <c r="D6" t="s">
        <v>404</v>
      </c>
      <c r="E6" t="s">
        <v>656</v>
      </c>
      <c r="F6">
        <v>81</v>
      </c>
      <c r="G6">
        <v>1976</v>
      </c>
      <c r="H6">
        <v>659</v>
      </c>
      <c r="I6">
        <v>0</v>
      </c>
      <c r="J6">
        <v>0</v>
      </c>
      <c r="K6">
        <v>0</v>
      </c>
    </row>
    <row r="7" spans="1:11">
      <c r="A7">
        <v>24317</v>
      </c>
      <c r="B7" t="s">
        <v>657</v>
      </c>
      <c r="C7" t="s">
        <v>658</v>
      </c>
      <c r="E7" t="s">
        <v>47</v>
      </c>
      <c r="F7">
        <v>33</v>
      </c>
      <c r="G7">
        <v>1954</v>
      </c>
      <c r="H7">
        <v>201</v>
      </c>
      <c r="I7">
        <v>18.812999999999999</v>
      </c>
      <c r="J7">
        <v>687.62800000000004</v>
      </c>
      <c r="K7">
        <v>67</v>
      </c>
    </row>
    <row r="8" spans="1:11">
      <c r="A8">
        <v>14091</v>
      </c>
      <c r="B8" t="s">
        <v>659</v>
      </c>
      <c r="C8" t="s">
        <v>660</v>
      </c>
      <c r="E8" t="s">
        <v>661</v>
      </c>
      <c r="F8">
        <v>79</v>
      </c>
      <c r="G8">
        <v>1987</v>
      </c>
      <c r="H8">
        <v>660</v>
      </c>
      <c r="I8">
        <v>0</v>
      </c>
      <c r="J8">
        <v>0</v>
      </c>
      <c r="K8">
        <v>0</v>
      </c>
    </row>
    <row r="9" spans="1:11">
      <c r="A9">
        <v>17046</v>
      </c>
      <c r="B9" t="s">
        <v>662</v>
      </c>
      <c r="C9" t="s">
        <v>663</v>
      </c>
      <c r="E9" t="s">
        <v>664</v>
      </c>
      <c r="F9">
        <v>70</v>
      </c>
      <c r="G9">
        <v>1952</v>
      </c>
      <c r="H9">
        <v>661</v>
      </c>
      <c r="I9">
        <v>0</v>
      </c>
      <c r="J9">
        <v>0</v>
      </c>
      <c r="K9">
        <v>0</v>
      </c>
    </row>
    <row r="10" spans="1:11">
      <c r="A10">
        <v>23036</v>
      </c>
      <c r="B10" t="s">
        <v>665</v>
      </c>
      <c r="C10" t="s">
        <v>666</v>
      </c>
      <c r="D10" t="s">
        <v>404</v>
      </c>
      <c r="E10" t="s">
        <v>600</v>
      </c>
      <c r="F10">
        <v>44</v>
      </c>
      <c r="G10">
        <v>1969</v>
      </c>
      <c r="H10">
        <v>662</v>
      </c>
      <c r="I10">
        <v>0</v>
      </c>
      <c r="J10">
        <v>0</v>
      </c>
      <c r="K10">
        <v>0</v>
      </c>
    </row>
    <row r="11" spans="1:11">
      <c r="A11">
        <v>10136</v>
      </c>
      <c r="B11" t="s">
        <v>667</v>
      </c>
      <c r="C11" t="s">
        <v>668</v>
      </c>
      <c r="E11" t="s">
        <v>669</v>
      </c>
      <c r="F11">
        <v>61</v>
      </c>
      <c r="G11">
        <v>1978</v>
      </c>
      <c r="H11">
        <v>663</v>
      </c>
      <c r="I11">
        <v>0</v>
      </c>
      <c r="J11">
        <v>0</v>
      </c>
      <c r="K11">
        <v>0</v>
      </c>
    </row>
    <row r="12" spans="1:11">
      <c r="A12">
        <v>18081</v>
      </c>
      <c r="B12" t="s">
        <v>670</v>
      </c>
      <c r="C12" t="s">
        <v>671</v>
      </c>
      <c r="E12" t="s">
        <v>539</v>
      </c>
      <c r="F12">
        <v>89</v>
      </c>
      <c r="G12">
        <v>1950</v>
      </c>
      <c r="H12">
        <v>202</v>
      </c>
      <c r="I12">
        <v>16.359000000000002</v>
      </c>
      <c r="J12">
        <v>683.04300000000001</v>
      </c>
      <c r="K12">
        <v>86</v>
      </c>
    </row>
    <row r="13" spans="1:11">
      <c r="A13">
        <v>96209</v>
      </c>
      <c r="B13" t="s">
        <v>670</v>
      </c>
      <c r="C13" t="s">
        <v>660</v>
      </c>
      <c r="E13" t="s">
        <v>552</v>
      </c>
      <c r="F13">
        <v>1</v>
      </c>
      <c r="G13">
        <v>1962</v>
      </c>
      <c r="H13">
        <v>499</v>
      </c>
      <c r="I13">
        <v>2</v>
      </c>
      <c r="J13">
        <v>97.828000000000003</v>
      </c>
      <c r="K13">
        <v>0</v>
      </c>
    </row>
    <row r="14" spans="1:11">
      <c r="A14">
        <v>18080</v>
      </c>
      <c r="B14" t="s">
        <v>672</v>
      </c>
      <c r="C14" t="s">
        <v>673</v>
      </c>
      <c r="D14" t="s">
        <v>404</v>
      </c>
      <c r="E14" t="s">
        <v>539</v>
      </c>
      <c r="F14">
        <v>89</v>
      </c>
      <c r="G14">
        <v>1949</v>
      </c>
      <c r="H14">
        <v>290</v>
      </c>
      <c r="I14">
        <v>10.25</v>
      </c>
      <c r="J14">
        <v>374.35599999999999</v>
      </c>
      <c r="K14">
        <v>0</v>
      </c>
    </row>
    <row r="15" spans="1:11">
      <c r="A15">
        <v>23051</v>
      </c>
      <c r="B15" t="s">
        <v>672</v>
      </c>
      <c r="C15" t="s">
        <v>674</v>
      </c>
      <c r="D15" t="s">
        <v>404</v>
      </c>
      <c r="E15" t="s">
        <v>552</v>
      </c>
      <c r="F15">
        <v>1</v>
      </c>
      <c r="G15">
        <v>1992</v>
      </c>
      <c r="H15">
        <v>331</v>
      </c>
      <c r="I15">
        <v>4.891</v>
      </c>
      <c r="J15">
        <v>296.02100000000002</v>
      </c>
      <c r="K15">
        <v>117</v>
      </c>
    </row>
    <row r="16" spans="1:11">
      <c r="A16">
        <v>96210</v>
      </c>
      <c r="B16" t="s">
        <v>672</v>
      </c>
      <c r="C16" t="s">
        <v>675</v>
      </c>
      <c r="D16" t="s">
        <v>404</v>
      </c>
      <c r="E16" t="s">
        <v>552</v>
      </c>
      <c r="F16">
        <v>1</v>
      </c>
      <c r="G16">
        <v>1962</v>
      </c>
      <c r="H16">
        <v>664</v>
      </c>
      <c r="I16">
        <v>0</v>
      </c>
      <c r="J16">
        <v>0</v>
      </c>
      <c r="K16">
        <v>0</v>
      </c>
    </row>
    <row r="17" spans="1:11">
      <c r="A17">
        <v>28003</v>
      </c>
      <c r="B17" t="s">
        <v>676</v>
      </c>
      <c r="C17" t="s">
        <v>671</v>
      </c>
      <c r="E17" t="s">
        <v>543</v>
      </c>
      <c r="F17">
        <v>20</v>
      </c>
      <c r="G17">
        <v>1951</v>
      </c>
      <c r="H17">
        <v>665</v>
      </c>
      <c r="I17">
        <v>0</v>
      </c>
      <c r="J17">
        <v>0</v>
      </c>
      <c r="K17">
        <v>0</v>
      </c>
    </row>
    <row r="18" spans="1:11">
      <c r="A18">
        <v>13079</v>
      </c>
      <c r="B18" t="s">
        <v>677</v>
      </c>
      <c r="C18" t="s">
        <v>678</v>
      </c>
      <c r="E18" t="s">
        <v>679</v>
      </c>
      <c r="F18">
        <v>51</v>
      </c>
      <c r="G18">
        <v>1956</v>
      </c>
      <c r="H18">
        <v>66</v>
      </c>
      <c r="I18">
        <v>23.812999999999999</v>
      </c>
      <c r="J18">
        <v>1718.4179999999999</v>
      </c>
      <c r="K18">
        <v>723</v>
      </c>
    </row>
    <row r="19" spans="1:11">
      <c r="A19">
        <v>99527</v>
      </c>
      <c r="B19" t="s">
        <v>677</v>
      </c>
      <c r="C19" t="s">
        <v>678</v>
      </c>
      <c r="E19" t="s">
        <v>680</v>
      </c>
      <c r="F19">
        <v>29</v>
      </c>
      <c r="G19">
        <v>1961</v>
      </c>
      <c r="H19">
        <v>337</v>
      </c>
      <c r="I19">
        <v>8.5</v>
      </c>
      <c r="J19">
        <v>287.66699999999997</v>
      </c>
      <c r="K19">
        <v>0</v>
      </c>
    </row>
    <row r="20" spans="1:11">
      <c r="A20">
        <v>99528</v>
      </c>
      <c r="B20" t="s">
        <v>677</v>
      </c>
      <c r="C20" t="s">
        <v>681</v>
      </c>
      <c r="E20" t="s">
        <v>680</v>
      </c>
      <c r="F20">
        <v>29</v>
      </c>
      <c r="G20">
        <v>1967</v>
      </c>
      <c r="H20">
        <v>219</v>
      </c>
      <c r="I20">
        <v>15.939</v>
      </c>
      <c r="J20">
        <v>631.971</v>
      </c>
      <c r="K20">
        <v>73</v>
      </c>
    </row>
    <row r="21" spans="1:11">
      <c r="A21">
        <v>21808</v>
      </c>
      <c r="B21" t="s">
        <v>677</v>
      </c>
      <c r="C21" t="s">
        <v>682</v>
      </c>
      <c r="E21" t="s">
        <v>680</v>
      </c>
      <c r="F21">
        <v>29</v>
      </c>
      <c r="G21">
        <v>1989</v>
      </c>
      <c r="H21">
        <v>616</v>
      </c>
      <c r="I21">
        <v>0.59399999999999997</v>
      </c>
      <c r="J21">
        <v>24.492000000000001</v>
      </c>
      <c r="K21">
        <v>0</v>
      </c>
    </row>
    <row r="22" spans="1:11">
      <c r="A22">
        <v>17082</v>
      </c>
      <c r="B22" t="s">
        <v>677</v>
      </c>
      <c r="C22" t="s">
        <v>683</v>
      </c>
      <c r="D22" t="s">
        <v>399</v>
      </c>
      <c r="E22" t="s">
        <v>684</v>
      </c>
      <c r="F22">
        <v>27</v>
      </c>
      <c r="G22">
        <v>2010</v>
      </c>
      <c r="H22">
        <v>627</v>
      </c>
      <c r="I22">
        <v>0.65600000000000003</v>
      </c>
      <c r="J22">
        <v>19.134</v>
      </c>
      <c r="K22">
        <v>0</v>
      </c>
    </row>
    <row r="23" spans="1:11">
      <c r="A23">
        <v>14010</v>
      </c>
      <c r="B23" t="s">
        <v>685</v>
      </c>
      <c r="C23" t="s">
        <v>686</v>
      </c>
      <c r="D23" t="s">
        <v>404</v>
      </c>
      <c r="E23" t="s">
        <v>687</v>
      </c>
      <c r="F23">
        <v>16</v>
      </c>
      <c r="G23">
        <v>1975</v>
      </c>
      <c r="H23">
        <v>520</v>
      </c>
      <c r="I23">
        <v>2.75</v>
      </c>
      <c r="J23">
        <v>82.977999999999994</v>
      </c>
      <c r="K23">
        <v>0</v>
      </c>
    </row>
    <row r="24" spans="1:11">
      <c r="A24">
        <v>15042</v>
      </c>
      <c r="B24" t="s">
        <v>688</v>
      </c>
      <c r="C24" t="s">
        <v>666</v>
      </c>
      <c r="D24" t="s">
        <v>404</v>
      </c>
      <c r="E24" t="s">
        <v>679</v>
      </c>
      <c r="F24">
        <v>51</v>
      </c>
      <c r="G24">
        <v>1955</v>
      </c>
      <c r="H24">
        <v>69</v>
      </c>
      <c r="I24">
        <v>22.562999999999999</v>
      </c>
      <c r="J24">
        <v>1704.1859999999999</v>
      </c>
      <c r="K24">
        <v>723</v>
      </c>
    </row>
    <row r="25" spans="1:11">
      <c r="A25">
        <v>14008</v>
      </c>
      <c r="B25" t="s">
        <v>689</v>
      </c>
      <c r="C25" t="s">
        <v>690</v>
      </c>
      <c r="E25" t="s">
        <v>443</v>
      </c>
      <c r="F25">
        <v>30</v>
      </c>
      <c r="G25">
        <v>1978</v>
      </c>
      <c r="H25">
        <v>29</v>
      </c>
      <c r="I25">
        <v>41.5</v>
      </c>
      <c r="J25">
        <v>2191.4679999999998</v>
      </c>
      <c r="K25">
        <v>640</v>
      </c>
    </row>
    <row r="26" spans="1:11">
      <c r="A26">
        <v>27012</v>
      </c>
      <c r="B26" t="s">
        <v>691</v>
      </c>
      <c r="C26" t="s">
        <v>660</v>
      </c>
      <c r="E26" t="s">
        <v>692</v>
      </c>
      <c r="F26">
        <v>59</v>
      </c>
      <c r="G26">
        <v>1984</v>
      </c>
      <c r="H26">
        <v>668</v>
      </c>
      <c r="I26">
        <v>0</v>
      </c>
      <c r="J26">
        <v>0</v>
      </c>
      <c r="K26">
        <v>0</v>
      </c>
    </row>
    <row r="27" spans="1:11">
      <c r="A27">
        <v>27002</v>
      </c>
      <c r="B27" t="s">
        <v>691</v>
      </c>
      <c r="C27" t="s">
        <v>693</v>
      </c>
      <c r="E27" t="s">
        <v>692</v>
      </c>
      <c r="F27">
        <v>59</v>
      </c>
      <c r="G27">
        <v>1986</v>
      </c>
      <c r="H27">
        <v>667</v>
      </c>
      <c r="I27">
        <v>0</v>
      </c>
      <c r="J27">
        <v>0</v>
      </c>
      <c r="K27">
        <v>0</v>
      </c>
    </row>
    <row r="28" spans="1:11">
      <c r="A28">
        <v>27001</v>
      </c>
      <c r="B28" t="s">
        <v>691</v>
      </c>
      <c r="C28" t="s">
        <v>694</v>
      </c>
      <c r="E28" t="s">
        <v>692</v>
      </c>
      <c r="F28">
        <v>59</v>
      </c>
      <c r="G28">
        <v>1956</v>
      </c>
      <c r="H28">
        <v>666</v>
      </c>
      <c r="I28">
        <v>0</v>
      </c>
      <c r="J28">
        <v>0</v>
      </c>
      <c r="K28">
        <v>0</v>
      </c>
    </row>
    <row r="29" spans="1:11">
      <c r="A29">
        <v>19022</v>
      </c>
      <c r="B29" t="s">
        <v>695</v>
      </c>
      <c r="C29" t="s">
        <v>696</v>
      </c>
      <c r="D29" t="s">
        <v>404</v>
      </c>
      <c r="E29" t="s">
        <v>664</v>
      </c>
      <c r="F29">
        <v>70</v>
      </c>
      <c r="G29">
        <v>1942</v>
      </c>
      <c r="H29">
        <v>654</v>
      </c>
      <c r="I29">
        <v>0.188</v>
      </c>
      <c r="J29">
        <v>5.8120000000000003</v>
      </c>
      <c r="K29">
        <v>0</v>
      </c>
    </row>
    <row r="30" spans="1:11">
      <c r="A30">
        <v>27009</v>
      </c>
      <c r="B30" t="s">
        <v>695</v>
      </c>
      <c r="C30" t="s">
        <v>697</v>
      </c>
      <c r="D30" t="s">
        <v>404</v>
      </c>
      <c r="E30" t="s">
        <v>692</v>
      </c>
      <c r="F30">
        <v>59</v>
      </c>
      <c r="G30">
        <v>1992</v>
      </c>
      <c r="H30">
        <v>669</v>
      </c>
      <c r="I30">
        <v>0</v>
      </c>
      <c r="J30">
        <v>0</v>
      </c>
      <c r="K30">
        <v>0</v>
      </c>
    </row>
    <row r="31" spans="1:11">
      <c r="A31">
        <v>18107</v>
      </c>
      <c r="B31" t="s">
        <v>698</v>
      </c>
      <c r="C31" t="s">
        <v>693</v>
      </c>
      <c r="D31" t="s">
        <v>399</v>
      </c>
      <c r="E31" t="s">
        <v>699</v>
      </c>
      <c r="F31">
        <v>94</v>
      </c>
      <c r="G31">
        <v>2009</v>
      </c>
      <c r="H31">
        <v>556</v>
      </c>
      <c r="I31">
        <v>1.5</v>
      </c>
      <c r="J31">
        <v>63.335000000000001</v>
      </c>
      <c r="K31">
        <v>0</v>
      </c>
    </row>
    <row r="32" spans="1:11">
      <c r="A32">
        <v>17060</v>
      </c>
      <c r="B32" t="s">
        <v>698</v>
      </c>
      <c r="C32" t="s">
        <v>700</v>
      </c>
      <c r="D32" t="s">
        <v>399</v>
      </c>
      <c r="E32" t="s">
        <v>699</v>
      </c>
      <c r="F32">
        <v>94</v>
      </c>
      <c r="G32">
        <v>2004</v>
      </c>
      <c r="H32">
        <v>97</v>
      </c>
      <c r="I32">
        <v>26.001000000000001</v>
      </c>
      <c r="J32">
        <v>1414.319</v>
      </c>
      <c r="K32">
        <v>490</v>
      </c>
    </row>
    <row r="33" spans="1:11">
      <c r="A33">
        <v>15012</v>
      </c>
      <c r="B33" t="s">
        <v>701</v>
      </c>
      <c r="C33" t="s">
        <v>702</v>
      </c>
      <c r="E33" t="s">
        <v>703</v>
      </c>
      <c r="F33">
        <v>69</v>
      </c>
      <c r="G33">
        <v>1947</v>
      </c>
      <c r="H33">
        <v>624</v>
      </c>
      <c r="I33">
        <v>0.68799999999999994</v>
      </c>
      <c r="J33">
        <v>21.928999999999998</v>
      </c>
      <c r="K33">
        <v>0</v>
      </c>
    </row>
    <row r="34" spans="1:11">
      <c r="A34">
        <v>13001</v>
      </c>
      <c r="B34" t="s">
        <v>704</v>
      </c>
      <c r="C34" t="s">
        <v>705</v>
      </c>
      <c r="D34" t="s">
        <v>404</v>
      </c>
      <c r="E34" t="s">
        <v>543</v>
      </c>
      <c r="F34">
        <v>20</v>
      </c>
      <c r="G34">
        <v>1970</v>
      </c>
      <c r="H34">
        <v>120</v>
      </c>
      <c r="I34">
        <v>21.064</v>
      </c>
      <c r="J34">
        <v>1247.6369999999999</v>
      </c>
      <c r="K34">
        <v>330</v>
      </c>
    </row>
    <row r="35" spans="1:11">
      <c r="A35">
        <v>10100</v>
      </c>
      <c r="B35" t="s">
        <v>706</v>
      </c>
      <c r="C35" t="s">
        <v>681</v>
      </c>
      <c r="E35" t="s">
        <v>664</v>
      </c>
      <c r="F35">
        <v>70</v>
      </c>
      <c r="G35">
        <v>1940</v>
      </c>
      <c r="H35">
        <v>670</v>
      </c>
      <c r="I35">
        <v>0</v>
      </c>
      <c r="J35">
        <v>0</v>
      </c>
      <c r="K35">
        <v>0</v>
      </c>
    </row>
    <row r="36" spans="1:11">
      <c r="A36">
        <v>10101</v>
      </c>
      <c r="B36" t="s">
        <v>707</v>
      </c>
      <c r="C36" t="s">
        <v>708</v>
      </c>
      <c r="D36" t="s">
        <v>404</v>
      </c>
      <c r="E36" t="s">
        <v>664</v>
      </c>
      <c r="F36">
        <v>70</v>
      </c>
      <c r="G36">
        <v>1938</v>
      </c>
      <c r="H36">
        <v>671</v>
      </c>
      <c r="I36">
        <v>0</v>
      </c>
      <c r="J36">
        <v>0</v>
      </c>
      <c r="K36">
        <v>0</v>
      </c>
    </row>
    <row r="37" spans="1:11">
      <c r="A37">
        <v>28050</v>
      </c>
      <c r="B37" t="s">
        <v>709</v>
      </c>
      <c r="C37" t="s">
        <v>681</v>
      </c>
      <c r="E37" t="s">
        <v>31</v>
      </c>
      <c r="F37">
        <v>19</v>
      </c>
      <c r="G37">
        <v>1952</v>
      </c>
      <c r="H37">
        <v>361</v>
      </c>
      <c r="I37">
        <v>6.5</v>
      </c>
      <c r="J37">
        <v>249.322</v>
      </c>
      <c r="K37">
        <v>34</v>
      </c>
    </row>
    <row r="38" spans="1:11">
      <c r="A38">
        <v>18033</v>
      </c>
      <c r="B38" t="s">
        <v>710</v>
      </c>
      <c r="C38" t="s">
        <v>671</v>
      </c>
      <c r="E38" t="s">
        <v>656</v>
      </c>
      <c r="F38">
        <v>81</v>
      </c>
      <c r="G38">
        <v>1999</v>
      </c>
      <c r="H38">
        <v>672</v>
      </c>
      <c r="I38">
        <v>0</v>
      </c>
      <c r="J38">
        <v>0</v>
      </c>
      <c r="K38">
        <v>0</v>
      </c>
    </row>
    <row r="39" spans="1:11">
      <c r="A39">
        <v>16049</v>
      </c>
      <c r="B39" t="s">
        <v>711</v>
      </c>
      <c r="C39" t="s">
        <v>671</v>
      </c>
      <c r="E39" t="s">
        <v>656</v>
      </c>
      <c r="F39">
        <v>81</v>
      </c>
      <c r="G39">
        <v>1973</v>
      </c>
      <c r="H39">
        <v>395</v>
      </c>
      <c r="I39">
        <v>6.125</v>
      </c>
      <c r="J39">
        <v>198.91499999999999</v>
      </c>
      <c r="K39">
        <v>0</v>
      </c>
    </row>
    <row r="40" spans="1:11">
      <c r="A40">
        <v>13025</v>
      </c>
      <c r="B40" t="s">
        <v>712</v>
      </c>
      <c r="C40" t="s">
        <v>713</v>
      </c>
      <c r="E40" t="s">
        <v>714</v>
      </c>
      <c r="F40">
        <v>76</v>
      </c>
      <c r="G40">
        <v>1979</v>
      </c>
      <c r="H40">
        <v>673</v>
      </c>
      <c r="I40">
        <v>0</v>
      </c>
      <c r="J40">
        <v>0</v>
      </c>
      <c r="K40">
        <v>0</v>
      </c>
    </row>
    <row r="41" spans="1:11">
      <c r="A41">
        <v>13050</v>
      </c>
      <c r="B41" t="s">
        <v>715</v>
      </c>
      <c r="C41" t="s">
        <v>716</v>
      </c>
      <c r="D41" t="s">
        <v>404</v>
      </c>
      <c r="E41" t="s">
        <v>664</v>
      </c>
      <c r="F41">
        <v>70</v>
      </c>
      <c r="G41">
        <v>1935</v>
      </c>
      <c r="H41">
        <v>674</v>
      </c>
      <c r="I41">
        <v>0</v>
      </c>
      <c r="J41">
        <v>0</v>
      </c>
      <c r="K41">
        <v>0</v>
      </c>
    </row>
    <row r="42" spans="1:11">
      <c r="A42">
        <v>28005</v>
      </c>
      <c r="B42" t="s">
        <v>717</v>
      </c>
      <c r="C42" t="s">
        <v>700</v>
      </c>
      <c r="E42" t="s">
        <v>718</v>
      </c>
      <c r="F42">
        <v>2</v>
      </c>
      <c r="G42">
        <v>1953</v>
      </c>
      <c r="H42">
        <v>151</v>
      </c>
      <c r="I42">
        <v>14.750999999999999</v>
      </c>
      <c r="J42">
        <v>1000.03</v>
      </c>
      <c r="K42">
        <v>360</v>
      </c>
    </row>
    <row r="43" spans="1:11">
      <c r="A43">
        <v>28056</v>
      </c>
      <c r="B43" t="s">
        <v>719</v>
      </c>
      <c r="C43" t="s">
        <v>720</v>
      </c>
      <c r="D43" t="s">
        <v>404</v>
      </c>
      <c r="E43" t="s">
        <v>718</v>
      </c>
      <c r="F43">
        <v>2</v>
      </c>
      <c r="G43">
        <v>1952</v>
      </c>
      <c r="H43">
        <v>142</v>
      </c>
      <c r="I43">
        <v>15.157999999999999</v>
      </c>
      <c r="J43">
        <v>1047.26</v>
      </c>
      <c r="K43">
        <v>406</v>
      </c>
    </row>
    <row r="44" spans="1:11">
      <c r="A44">
        <v>19061</v>
      </c>
      <c r="B44" t="s">
        <v>721</v>
      </c>
      <c r="C44" t="s">
        <v>686</v>
      </c>
      <c r="D44" t="s">
        <v>404</v>
      </c>
      <c r="E44" t="s">
        <v>552</v>
      </c>
      <c r="F44">
        <v>1</v>
      </c>
      <c r="G44">
        <v>1945</v>
      </c>
      <c r="H44">
        <v>675</v>
      </c>
      <c r="I44">
        <v>0</v>
      </c>
      <c r="J44">
        <v>0</v>
      </c>
      <c r="K44">
        <v>0</v>
      </c>
    </row>
    <row r="45" spans="1:11">
      <c r="A45">
        <v>19023</v>
      </c>
      <c r="B45" t="s">
        <v>722</v>
      </c>
      <c r="C45" t="s">
        <v>723</v>
      </c>
      <c r="D45" t="s">
        <v>404</v>
      </c>
      <c r="E45" t="s">
        <v>664</v>
      </c>
      <c r="F45">
        <v>70</v>
      </c>
      <c r="G45">
        <v>1956</v>
      </c>
      <c r="H45">
        <v>173</v>
      </c>
      <c r="I45">
        <v>13.243</v>
      </c>
      <c r="J45">
        <v>857.06799999999998</v>
      </c>
      <c r="K45">
        <v>343</v>
      </c>
    </row>
    <row r="46" spans="1:11">
      <c r="A46">
        <v>20591</v>
      </c>
      <c r="B46" t="s">
        <v>724</v>
      </c>
      <c r="C46" t="s">
        <v>716</v>
      </c>
      <c r="D46" t="s">
        <v>404</v>
      </c>
      <c r="E46" t="s">
        <v>725</v>
      </c>
      <c r="F46">
        <v>95</v>
      </c>
      <c r="G46">
        <v>1974</v>
      </c>
      <c r="H46">
        <v>676</v>
      </c>
      <c r="I46">
        <v>0</v>
      </c>
      <c r="J46">
        <v>0</v>
      </c>
      <c r="K46">
        <v>0</v>
      </c>
    </row>
    <row r="47" spans="1:11">
      <c r="A47">
        <v>12033</v>
      </c>
      <c r="B47" t="s">
        <v>726</v>
      </c>
      <c r="C47" t="s">
        <v>727</v>
      </c>
      <c r="E47" t="s">
        <v>728</v>
      </c>
      <c r="F47">
        <v>73</v>
      </c>
      <c r="G47">
        <v>1948</v>
      </c>
      <c r="H47">
        <v>261</v>
      </c>
      <c r="I47">
        <v>6.0940000000000003</v>
      </c>
      <c r="J47">
        <v>463.02699999999999</v>
      </c>
      <c r="K47">
        <v>187</v>
      </c>
    </row>
    <row r="48" spans="1:11">
      <c r="A48">
        <v>12030</v>
      </c>
      <c r="B48" t="s">
        <v>729</v>
      </c>
      <c r="C48" t="s">
        <v>730</v>
      </c>
      <c r="D48" t="s">
        <v>404</v>
      </c>
      <c r="E48" t="s">
        <v>728</v>
      </c>
      <c r="F48">
        <v>73</v>
      </c>
      <c r="G48">
        <v>1948</v>
      </c>
      <c r="H48">
        <v>263</v>
      </c>
      <c r="I48">
        <v>6.032</v>
      </c>
      <c r="J48">
        <v>457.94200000000001</v>
      </c>
      <c r="K48">
        <v>187</v>
      </c>
    </row>
    <row r="49" spans="1:11">
      <c r="A49">
        <v>17061</v>
      </c>
      <c r="B49" t="s">
        <v>731</v>
      </c>
      <c r="C49" t="s">
        <v>732</v>
      </c>
      <c r="D49" t="s">
        <v>399</v>
      </c>
      <c r="E49" t="s">
        <v>699</v>
      </c>
      <c r="F49">
        <v>94</v>
      </c>
      <c r="G49">
        <v>2003</v>
      </c>
      <c r="H49">
        <v>322</v>
      </c>
      <c r="I49">
        <v>8.0310000000000006</v>
      </c>
      <c r="J49">
        <v>316.15899999999999</v>
      </c>
      <c r="K49">
        <v>38</v>
      </c>
    </row>
    <row r="50" spans="1:11">
      <c r="A50">
        <v>14081</v>
      </c>
      <c r="B50" t="s">
        <v>733</v>
      </c>
      <c r="C50" t="s">
        <v>734</v>
      </c>
      <c r="D50" t="s">
        <v>404</v>
      </c>
      <c r="E50" t="s">
        <v>661</v>
      </c>
      <c r="F50">
        <v>79</v>
      </c>
      <c r="G50">
        <v>1982</v>
      </c>
      <c r="H50">
        <v>185</v>
      </c>
      <c r="I50">
        <v>12.252000000000001</v>
      </c>
      <c r="J50">
        <v>793.274</v>
      </c>
      <c r="K50">
        <v>229</v>
      </c>
    </row>
    <row r="51" spans="1:11">
      <c r="A51">
        <v>12055</v>
      </c>
      <c r="B51" t="s">
        <v>735</v>
      </c>
      <c r="C51" t="s">
        <v>736</v>
      </c>
      <c r="D51" t="s">
        <v>404</v>
      </c>
      <c r="E51" t="s">
        <v>737</v>
      </c>
      <c r="F51">
        <v>21</v>
      </c>
      <c r="G51">
        <v>1946</v>
      </c>
      <c r="H51">
        <v>677</v>
      </c>
      <c r="I51">
        <v>0</v>
      </c>
      <c r="J51">
        <v>0</v>
      </c>
      <c r="K51">
        <v>0</v>
      </c>
    </row>
    <row r="52" spans="1:11">
      <c r="A52">
        <v>10076</v>
      </c>
      <c r="B52" t="s">
        <v>738</v>
      </c>
      <c r="C52" t="s">
        <v>739</v>
      </c>
      <c r="E52" t="s">
        <v>703</v>
      </c>
      <c r="F52">
        <v>69</v>
      </c>
      <c r="G52">
        <v>1947</v>
      </c>
      <c r="H52">
        <v>310</v>
      </c>
      <c r="I52">
        <v>6.4379999999999997</v>
      </c>
      <c r="J52">
        <v>335.35399999999998</v>
      </c>
      <c r="K52">
        <v>113</v>
      </c>
    </row>
    <row r="53" spans="1:11">
      <c r="A53">
        <v>14033</v>
      </c>
      <c r="B53" t="s">
        <v>740</v>
      </c>
      <c r="C53" t="s">
        <v>741</v>
      </c>
      <c r="E53" t="s">
        <v>742</v>
      </c>
      <c r="F53">
        <v>78</v>
      </c>
      <c r="G53">
        <v>1969</v>
      </c>
      <c r="H53">
        <v>492</v>
      </c>
      <c r="I53">
        <v>1.3129999999999999</v>
      </c>
      <c r="J53">
        <v>103.71899999999999</v>
      </c>
      <c r="K53">
        <v>44</v>
      </c>
    </row>
    <row r="54" spans="1:11">
      <c r="A54">
        <v>16002</v>
      </c>
      <c r="B54" t="s">
        <v>743</v>
      </c>
      <c r="C54" t="s">
        <v>663</v>
      </c>
      <c r="E54" t="s">
        <v>744</v>
      </c>
      <c r="F54">
        <v>62</v>
      </c>
      <c r="G54">
        <v>1978</v>
      </c>
      <c r="H54">
        <v>678</v>
      </c>
      <c r="I54">
        <v>0</v>
      </c>
      <c r="J54">
        <v>0</v>
      </c>
      <c r="K54">
        <v>0</v>
      </c>
    </row>
    <row r="55" spans="1:11">
      <c r="A55">
        <v>25092</v>
      </c>
      <c r="B55" t="s">
        <v>743</v>
      </c>
      <c r="C55" t="s">
        <v>700</v>
      </c>
      <c r="E55" t="s">
        <v>745</v>
      </c>
      <c r="F55">
        <v>24</v>
      </c>
      <c r="G55">
        <v>1969</v>
      </c>
      <c r="H55">
        <v>679</v>
      </c>
      <c r="I55">
        <v>0</v>
      </c>
      <c r="J55">
        <v>0</v>
      </c>
      <c r="K55">
        <v>0</v>
      </c>
    </row>
    <row r="56" spans="1:11">
      <c r="A56">
        <v>16050</v>
      </c>
      <c r="B56" t="s">
        <v>746</v>
      </c>
      <c r="C56" t="s">
        <v>747</v>
      </c>
      <c r="E56" t="s">
        <v>656</v>
      </c>
      <c r="F56">
        <v>81</v>
      </c>
      <c r="G56">
        <v>1958</v>
      </c>
      <c r="H56">
        <v>614</v>
      </c>
      <c r="I56">
        <v>1.75</v>
      </c>
      <c r="J56">
        <v>25.331</v>
      </c>
      <c r="K56">
        <v>0</v>
      </c>
    </row>
    <row r="57" spans="1:11">
      <c r="A57">
        <v>16028</v>
      </c>
      <c r="B57" t="s">
        <v>748</v>
      </c>
      <c r="C57" t="s">
        <v>749</v>
      </c>
      <c r="D57" t="s">
        <v>404</v>
      </c>
      <c r="E57" t="s">
        <v>680</v>
      </c>
      <c r="F57">
        <v>29</v>
      </c>
      <c r="G57">
        <v>1968</v>
      </c>
      <c r="H57">
        <v>504</v>
      </c>
      <c r="I57">
        <v>2.6259999999999999</v>
      </c>
      <c r="J57">
        <v>93.814999999999998</v>
      </c>
      <c r="K57">
        <v>0</v>
      </c>
    </row>
    <row r="58" spans="1:11">
      <c r="A58">
        <v>13055</v>
      </c>
      <c r="B58" t="s">
        <v>750</v>
      </c>
      <c r="C58" t="s">
        <v>682</v>
      </c>
      <c r="E58" t="s">
        <v>443</v>
      </c>
      <c r="F58">
        <v>30</v>
      </c>
      <c r="G58">
        <v>1971</v>
      </c>
      <c r="H58">
        <v>267</v>
      </c>
      <c r="I58">
        <v>10.063000000000001</v>
      </c>
      <c r="J58">
        <v>453.91</v>
      </c>
      <c r="K58">
        <v>91</v>
      </c>
    </row>
    <row r="59" spans="1:11">
      <c r="A59">
        <v>14078</v>
      </c>
      <c r="B59" t="s">
        <v>751</v>
      </c>
      <c r="C59" t="s">
        <v>682</v>
      </c>
      <c r="E59" t="s">
        <v>661</v>
      </c>
      <c r="F59">
        <v>79</v>
      </c>
      <c r="G59">
        <v>1985</v>
      </c>
      <c r="H59">
        <v>680</v>
      </c>
      <c r="I59">
        <v>0</v>
      </c>
      <c r="J59">
        <v>0</v>
      </c>
      <c r="K59">
        <v>0</v>
      </c>
    </row>
    <row r="60" spans="1:11">
      <c r="A60">
        <v>96225</v>
      </c>
      <c r="B60" t="s">
        <v>752</v>
      </c>
      <c r="C60" t="s">
        <v>753</v>
      </c>
      <c r="E60" t="s">
        <v>754</v>
      </c>
      <c r="F60">
        <v>28</v>
      </c>
      <c r="G60">
        <v>1950</v>
      </c>
      <c r="H60">
        <v>682</v>
      </c>
      <c r="I60">
        <v>0</v>
      </c>
      <c r="J60">
        <v>0</v>
      </c>
      <c r="K60">
        <v>0</v>
      </c>
    </row>
    <row r="61" spans="1:11">
      <c r="A61">
        <v>23049</v>
      </c>
      <c r="B61" t="s">
        <v>752</v>
      </c>
      <c r="C61" t="s">
        <v>755</v>
      </c>
      <c r="E61" t="s">
        <v>600</v>
      </c>
      <c r="F61">
        <v>44</v>
      </c>
      <c r="G61">
        <v>1985</v>
      </c>
      <c r="H61">
        <v>681</v>
      </c>
      <c r="I61">
        <v>0</v>
      </c>
      <c r="J61">
        <v>0</v>
      </c>
      <c r="K61">
        <v>0</v>
      </c>
    </row>
    <row r="62" spans="1:11">
      <c r="A62">
        <v>23048</v>
      </c>
      <c r="B62" t="s">
        <v>752</v>
      </c>
      <c r="C62" t="s">
        <v>756</v>
      </c>
      <c r="E62" t="s">
        <v>600</v>
      </c>
      <c r="F62">
        <v>44</v>
      </c>
      <c r="G62">
        <v>1961</v>
      </c>
      <c r="H62">
        <v>456</v>
      </c>
      <c r="I62">
        <v>6.25</v>
      </c>
      <c r="J62">
        <v>137.03200000000001</v>
      </c>
      <c r="K62">
        <v>0</v>
      </c>
    </row>
    <row r="63" spans="1:11">
      <c r="A63">
        <v>23033</v>
      </c>
      <c r="B63" t="s">
        <v>757</v>
      </c>
      <c r="C63" t="s">
        <v>697</v>
      </c>
      <c r="D63" t="s">
        <v>404</v>
      </c>
      <c r="E63" t="s">
        <v>600</v>
      </c>
      <c r="F63">
        <v>44</v>
      </c>
      <c r="G63">
        <v>1963</v>
      </c>
      <c r="H63">
        <v>683</v>
      </c>
      <c r="I63">
        <v>0</v>
      </c>
      <c r="J63">
        <v>0</v>
      </c>
      <c r="K63">
        <v>0</v>
      </c>
    </row>
    <row r="64" spans="1:11">
      <c r="A64">
        <v>20510</v>
      </c>
      <c r="B64" t="s">
        <v>758</v>
      </c>
      <c r="C64" t="s">
        <v>663</v>
      </c>
      <c r="E64" t="s">
        <v>759</v>
      </c>
      <c r="F64">
        <v>55</v>
      </c>
      <c r="G64">
        <v>1980</v>
      </c>
      <c r="H64">
        <v>684</v>
      </c>
      <c r="I64">
        <v>0</v>
      </c>
      <c r="J64">
        <v>0</v>
      </c>
      <c r="K64">
        <v>0</v>
      </c>
    </row>
    <row r="65" spans="1:11">
      <c r="A65">
        <v>19060</v>
      </c>
      <c r="B65" t="s">
        <v>760</v>
      </c>
      <c r="C65" t="s">
        <v>747</v>
      </c>
      <c r="E65" t="s">
        <v>552</v>
      </c>
      <c r="F65">
        <v>1</v>
      </c>
      <c r="G65">
        <v>1954</v>
      </c>
      <c r="H65">
        <v>573</v>
      </c>
      <c r="I65">
        <v>1.625</v>
      </c>
      <c r="J65">
        <v>51.753</v>
      </c>
      <c r="K65">
        <v>0</v>
      </c>
    </row>
    <row r="66" spans="1:11">
      <c r="A66">
        <v>26011</v>
      </c>
      <c r="B66" t="s">
        <v>760</v>
      </c>
      <c r="C66" t="s">
        <v>747</v>
      </c>
      <c r="E66" t="s">
        <v>552</v>
      </c>
      <c r="F66">
        <v>1</v>
      </c>
      <c r="G66">
        <v>1987</v>
      </c>
      <c r="H66">
        <v>55</v>
      </c>
      <c r="I66">
        <v>32.781999999999996</v>
      </c>
      <c r="J66">
        <v>1869.2840000000001</v>
      </c>
      <c r="K66">
        <v>572</v>
      </c>
    </row>
    <row r="67" spans="1:11">
      <c r="A67">
        <v>16118</v>
      </c>
      <c r="B67" t="s">
        <v>761</v>
      </c>
      <c r="C67" t="s">
        <v>762</v>
      </c>
      <c r="D67" t="s">
        <v>404</v>
      </c>
      <c r="E67" t="s">
        <v>661</v>
      </c>
      <c r="F67">
        <v>79</v>
      </c>
      <c r="G67">
        <v>1986</v>
      </c>
      <c r="H67">
        <v>685</v>
      </c>
      <c r="I67">
        <v>0</v>
      </c>
      <c r="J67">
        <v>0</v>
      </c>
      <c r="K67">
        <v>0</v>
      </c>
    </row>
    <row r="68" spans="1:11">
      <c r="A68">
        <v>11049</v>
      </c>
      <c r="B68" t="s">
        <v>763</v>
      </c>
      <c r="C68" t="s">
        <v>764</v>
      </c>
      <c r="E68" t="s">
        <v>552</v>
      </c>
      <c r="F68">
        <v>1</v>
      </c>
      <c r="G68">
        <v>1953</v>
      </c>
      <c r="H68">
        <v>138</v>
      </c>
      <c r="I68">
        <v>17.062999999999999</v>
      </c>
      <c r="J68">
        <v>1078.268</v>
      </c>
      <c r="K68">
        <v>380</v>
      </c>
    </row>
    <row r="69" spans="1:11">
      <c r="A69">
        <v>16033</v>
      </c>
      <c r="B69" t="s">
        <v>765</v>
      </c>
      <c r="C69" t="s">
        <v>732</v>
      </c>
      <c r="E69" t="s">
        <v>437</v>
      </c>
      <c r="F69">
        <v>22</v>
      </c>
      <c r="G69">
        <v>1977</v>
      </c>
      <c r="H69">
        <v>392</v>
      </c>
      <c r="I69">
        <v>8.25</v>
      </c>
      <c r="J69">
        <v>204.304</v>
      </c>
      <c r="K69">
        <v>15</v>
      </c>
    </row>
    <row r="70" spans="1:11">
      <c r="A70">
        <v>20516</v>
      </c>
      <c r="B70" t="s">
        <v>766</v>
      </c>
      <c r="C70" t="s">
        <v>767</v>
      </c>
      <c r="D70" t="s">
        <v>404</v>
      </c>
      <c r="E70" t="s">
        <v>664</v>
      </c>
      <c r="F70">
        <v>70</v>
      </c>
      <c r="G70">
        <v>1953</v>
      </c>
      <c r="H70">
        <v>376</v>
      </c>
      <c r="I70">
        <v>3.9540000000000002</v>
      </c>
      <c r="J70">
        <v>220.4</v>
      </c>
      <c r="K70">
        <v>51</v>
      </c>
    </row>
    <row r="71" spans="1:11">
      <c r="A71">
        <v>96005</v>
      </c>
      <c r="B71" t="s">
        <v>768</v>
      </c>
      <c r="C71" t="s">
        <v>732</v>
      </c>
      <c r="E71" t="s">
        <v>534</v>
      </c>
      <c r="F71">
        <v>63</v>
      </c>
      <c r="G71">
        <v>1946</v>
      </c>
      <c r="H71">
        <v>253</v>
      </c>
      <c r="I71">
        <v>14.313000000000001</v>
      </c>
      <c r="J71">
        <v>484.096</v>
      </c>
      <c r="K71">
        <v>0</v>
      </c>
    </row>
    <row r="72" spans="1:11">
      <c r="A72">
        <v>13006</v>
      </c>
      <c r="B72" t="s">
        <v>769</v>
      </c>
      <c r="C72" t="s">
        <v>770</v>
      </c>
      <c r="E72" t="s">
        <v>771</v>
      </c>
      <c r="F72">
        <v>75</v>
      </c>
      <c r="G72">
        <v>1987</v>
      </c>
      <c r="H72">
        <v>686</v>
      </c>
      <c r="I72">
        <v>0</v>
      </c>
      <c r="J72">
        <v>0</v>
      </c>
      <c r="K72">
        <v>0</v>
      </c>
    </row>
    <row r="73" spans="1:11">
      <c r="A73">
        <v>13005</v>
      </c>
      <c r="B73" t="s">
        <v>769</v>
      </c>
      <c r="C73" t="s">
        <v>772</v>
      </c>
      <c r="E73" t="s">
        <v>771</v>
      </c>
      <c r="F73">
        <v>75</v>
      </c>
      <c r="G73">
        <v>1963</v>
      </c>
      <c r="H73">
        <v>59</v>
      </c>
      <c r="I73">
        <v>27.312999999999999</v>
      </c>
      <c r="J73">
        <v>1755.7339999999999</v>
      </c>
      <c r="K73">
        <v>706</v>
      </c>
    </row>
    <row r="74" spans="1:11">
      <c r="A74">
        <v>20523</v>
      </c>
      <c r="B74" t="s">
        <v>773</v>
      </c>
      <c r="C74" t="s">
        <v>774</v>
      </c>
      <c r="D74" t="s">
        <v>404</v>
      </c>
      <c r="E74" t="s">
        <v>661</v>
      </c>
      <c r="F74">
        <v>79</v>
      </c>
      <c r="G74">
        <v>1988</v>
      </c>
      <c r="H74">
        <v>687</v>
      </c>
      <c r="I74">
        <v>0</v>
      </c>
      <c r="J74">
        <v>0</v>
      </c>
      <c r="K74">
        <v>0</v>
      </c>
    </row>
    <row r="75" spans="1:11">
      <c r="A75">
        <v>13007</v>
      </c>
      <c r="B75" t="s">
        <v>773</v>
      </c>
      <c r="C75" t="s">
        <v>775</v>
      </c>
      <c r="D75" t="s">
        <v>404</v>
      </c>
      <c r="E75" t="s">
        <v>771</v>
      </c>
      <c r="F75">
        <v>75</v>
      </c>
      <c r="G75">
        <v>1966</v>
      </c>
      <c r="H75">
        <v>88</v>
      </c>
      <c r="I75">
        <v>22.689</v>
      </c>
      <c r="J75">
        <v>1528.99</v>
      </c>
      <c r="K75">
        <v>624</v>
      </c>
    </row>
    <row r="76" spans="1:11">
      <c r="A76">
        <v>26029</v>
      </c>
      <c r="B76" t="s">
        <v>776</v>
      </c>
      <c r="C76" t="s">
        <v>777</v>
      </c>
      <c r="E76" t="s">
        <v>443</v>
      </c>
      <c r="F76">
        <v>30</v>
      </c>
      <c r="G76">
        <v>1996</v>
      </c>
      <c r="H76">
        <v>390</v>
      </c>
      <c r="I76">
        <v>5.8129999999999997</v>
      </c>
      <c r="J76">
        <v>207.65899999999999</v>
      </c>
      <c r="K76">
        <v>0</v>
      </c>
    </row>
    <row r="77" spans="1:11">
      <c r="A77">
        <v>20563</v>
      </c>
      <c r="B77" t="s">
        <v>778</v>
      </c>
      <c r="C77" t="s">
        <v>671</v>
      </c>
      <c r="E77" t="s">
        <v>779</v>
      </c>
      <c r="F77">
        <v>92</v>
      </c>
      <c r="G77">
        <v>1960</v>
      </c>
      <c r="H77">
        <v>403</v>
      </c>
      <c r="I77">
        <v>3.157</v>
      </c>
      <c r="J77">
        <v>193.35</v>
      </c>
      <c r="K77">
        <v>89</v>
      </c>
    </row>
    <row r="78" spans="1:11">
      <c r="A78">
        <v>20504</v>
      </c>
      <c r="B78" t="s">
        <v>780</v>
      </c>
      <c r="C78" t="s">
        <v>781</v>
      </c>
      <c r="E78" t="s">
        <v>29</v>
      </c>
      <c r="F78">
        <v>17</v>
      </c>
      <c r="G78">
        <v>1967</v>
      </c>
      <c r="H78">
        <v>130</v>
      </c>
      <c r="I78">
        <v>20.117000000000001</v>
      </c>
      <c r="J78">
        <v>1200.242</v>
      </c>
      <c r="K78">
        <v>340</v>
      </c>
    </row>
    <row r="79" spans="1:11">
      <c r="A79">
        <v>20700</v>
      </c>
      <c r="B79" t="s">
        <v>782</v>
      </c>
      <c r="C79" t="s">
        <v>783</v>
      </c>
      <c r="D79" t="s">
        <v>404</v>
      </c>
      <c r="E79" t="s">
        <v>29</v>
      </c>
      <c r="F79">
        <v>17</v>
      </c>
      <c r="G79">
        <v>1970</v>
      </c>
      <c r="H79">
        <v>688</v>
      </c>
      <c r="I79">
        <v>0</v>
      </c>
      <c r="J79">
        <v>0</v>
      </c>
      <c r="K79">
        <v>0</v>
      </c>
    </row>
    <row r="80" spans="1:11">
      <c r="A80">
        <v>96034</v>
      </c>
      <c r="B80" t="s">
        <v>784</v>
      </c>
      <c r="C80" t="s">
        <v>713</v>
      </c>
      <c r="E80" t="s">
        <v>552</v>
      </c>
      <c r="F80">
        <v>1</v>
      </c>
      <c r="G80">
        <v>1966</v>
      </c>
      <c r="H80">
        <v>62</v>
      </c>
      <c r="I80">
        <v>25.562999999999999</v>
      </c>
      <c r="J80">
        <v>1746.5719999999999</v>
      </c>
      <c r="K80">
        <v>680</v>
      </c>
    </row>
    <row r="81" spans="1:11">
      <c r="A81">
        <v>98425</v>
      </c>
      <c r="B81" t="s">
        <v>784</v>
      </c>
      <c r="C81" t="s">
        <v>785</v>
      </c>
      <c r="E81" t="s">
        <v>557</v>
      </c>
      <c r="F81">
        <v>42</v>
      </c>
      <c r="G81">
        <v>1946</v>
      </c>
      <c r="H81">
        <v>585</v>
      </c>
      <c r="I81">
        <v>0.93799999999999994</v>
      </c>
      <c r="J81">
        <v>41.917000000000002</v>
      </c>
      <c r="K81">
        <v>0</v>
      </c>
    </row>
    <row r="82" spans="1:11">
      <c r="A82">
        <v>13040</v>
      </c>
      <c r="B82" t="s">
        <v>784</v>
      </c>
      <c r="C82" t="s">
        <v>786</v>
      </c>
      <c r="D82" t="s">
        <v>399</v>
      </c>
      <c r="E82" t="s">
        <v>552</v>
      </c>
      <c r="F82">
        <v>1</v>
      </c>
      <c r="G82">
        <v>2003</v>
      </c>
      <c r="H82">
        <v>11</v>
      </c>
      <c r="I82">
        <v>38.625</v>
      </c>
      <c r="J82">
        <v>2744.239</v>
      </c>
      <c r="K82">
        <v>1147</v>
      </c>
    </row>
    <row r="83" spans="1:11">
      <c r="A83">
        <v>96043</v>
      </c>
      <c r="B83" t="s">
        <v>787</v>
      </c>
      <c r="C83" t="s">
        <v>762</v>
      </c>
      <c r="D83" t="s">
        <v>404</v>
      </c>
      <c r="E83" t="s">
        <v>552</v>
      </c>
      <c r="F83">
        <v>1</v>
      </c>
      <c r="G83">
        <v>1973</v>
      </c>
      <c r="H83">
        <v>270</v>
      </c>
      <c r="I83">
        <v>5.875</v>
      </c>
      <c r="J83">
        <v>434.60700000000003</v>
      </c>
      <c r="K83">
        <v>209</v>
      </c>
    </row>
    <row r="84" spans="1:11">
      <c r="A84">
        <v>26009</v>
      </c>
      <c r="B84" t="s">
        <v>788</v>
      </c>
      <c r="C84" t="s">
        <v>789</v>
      </c>
      <c r="E84" t="s">
        <v>552</v>
      </c>
      <c r="F84">
        <v>1</v>
      </c>
      <c r="G84">
        <v>1956</v>
      </c>
      <c r="H84">
        <v>431</v>
      </c>
      <c r="I84">
        <v>4</v>
      </c>
      <c r="J84">
        <v>161.524</v>
      </c>
      <c r="K84">
        <v>0</v>
      </c>
    </row>
    <row r="85" spans="1:11">
      <c r="A85">
        <v>28008</v>
      </c>
      <c r="B85" t="s">
        <v>790</v>
      </c>
      <c r="C85" t="s">
        <v>723</v>
      </c>
      <c r="D85" t="s">
        <v>404</v>
      </c>
      <c r="E85" t="s">
        <v>552</v>
      </c>
      <c r="F85">
        <v>1</v>
      </c>
      <c r="G85">
        <v>1956</v>
      </c>
      <c r="H85">
        <v>555</v>
      </c>
      <c r="I85">
        <v>2</v>
      </c>
      <c r="J85">
        <v>63.695999999999998</v>
      </c>
      <c r="K85">
        <v>0</v>
      </c>
    </row>
    <row r="86" spans="1:11">
      <c r="A86">
        <v>96141</v>
      </c>
      <c r="B86" t="s">
        <v>791</v>
      </c>
      <c r="C86" t="s">
        <v>663</v>
      </c>
      <c r="E86" t="s">
        <v>792</v>
      </c>
      <c r="F86">
        <v>15</v>
      </c>
      <c r="G86">
        <v>1958</v>
      </c>
      <c r="H86">
        <v>689</v>
      </c>
      <c r="I86">
        <v>0</v>
      </c>
      <c r="J86">
        <v>0</v>
      </c>
      <c r="K86">
        <v>0</v>
      </c>
    </row>
    <row r="87" spans="1:11">
      <c r="A87">
        <v>96181</v>
      </c>
      <c r="B87" t="s">
        <v>793</v>
      </c>
      <c r="C87" t="s">
        <v>749</v>
      </c>
      <c r="D87" t="s">
        <v>404</v>
      </c>
      <c r="E87" t="s">
        <v>555</v>
      </c>
      <c r="F87">
        <v>13</v>
      </c>
      <c r="G87">
        <v>1961</v>
      </c>
      <c r="H87">
        <v>617</v>
      </c>
      <c r="I87">
        <v>0.90600000000000003</v>
      </c>
      <c r="J87">
        <v>24.186</v>
      </c>
      <c r="K87">
        <v>0</v>
      </c>
    </row>
    <row r="88" spans="1:11">
      <c r="A88">
        <v>20610</v>
      </c>
      <c r="B88" t="s">
        <v>794</v>
      </c>
      <c r="C88" t="s">
        <v>786</v>
      </c>
      <c r="E88" t="s">
        <v>725</v>
      </c>
      <c r="F88">
        <v>95</v>
      </c>
      <c r="G88">
        <v>1988</v>
      </c>
      <c r="H88">
        <v>690</v>
      </c>
      <c r="I88">
        <v>0</v>
      </c>
      <c r="J88">
        <v>0</v>
      </c>
      <c r="K88">
        <v>0</v>
      </c>
    </row>
    <row r="89" spans="1:11">
      <c r="A89">
        <v>13045</v>
      </c>
      <c r="B89" t="s">
        <v>795</v>
      </c>
      <c r="C89" t="s">
        <v>681</v>
      </c>
      <c r="E89" t="s">
        <v>543</v>
      </c>
      <c r="F89">
        <v>20</v>
      </c>
      <c r="G89">
        <v>1950</v>
      </c>
      <c r="H89">
        <v>549</v>
      </c>
      <c r="I89">
        <v>1.407</v>
      </c>
      <c r="J89">
        <v>66.022999999999996</v>
      </c>
      <c r="K89">
        <v>0</v>
      </c>
    </row>
    <row r="90" spans="1:11">
      <c r="A90">
        <v>99505</v>
      </c>
      <c r="B90" t="s">
        <v>796</v>
      </c>
      <c r="C90" t="s">
        <v>663</v>
      </c>
      <c r="E90" t="s">
        <v>543</v>
      </c>
      <c r="F90">
        <v>20</v>
      </c>
      <c r="G90">
        <v>1966</v>
      </c>
      <c r="H90">
        <v>560</v>
      </c>
      <c r="I90">
        <v>1.3129999999999999</v>
      </c>
      <c r="J90">
        <v>61.831000000000003</v>
      </c>
      <c r="K90">
        <v>0</v>
      </c>
    </row>
    <row r="91" spans="1:11">
      <c r="A91">
        <v>10051</v>
      </c>
      <c r="B91" t="s">
        <v>797</v>
      </c>
      <c r="C91" t="s">
        <v>732</v>
      </c>
      <c r="E91" t="s">
        <v>687</v>
      </c>
      <c r="F91">
        <v>16</v>
      </c>
      <c r="G91">
        <v>1998</v>
      </c>
      <c r="H91">
        <v>316</v>
      </c>
      <c r="I91">
        <v>5.125</v>
      </c>
      <c r="J91">
        <v>326.54599999999999</v>
      </c>
      <c r="K91">
        <v>118</v>
      </c>
    </row>
    <row r="92" spans="1:11">
      <c r="A92">
        <v>12002</v>
      </c>
      <c r="B92" t="s">
        <v>797</v>
      </c>
      <c r="C92" t="s">
        <v>798</v>
      </c>
      <c r="E92" t="s">
        <v>452</v>
      </c>
      <c r="F92">
        <v>14</v>
      </c>
      <c r="G92">
        <v>1994</v>
      </c>
      <c r="H92">
        <v>215</v>
      </c>
      <c r="I92">
        <v>9.375</v>
      </c>
      <c r="J92">
        <v>640.83600000000001</v>
      </c>
      <c r="K92">
        <v>237</v>
      </c>
    </row>
    <row r="93" spans="1:11">
      <c r="A93">
        <v>17040</v>
      </c>
      <c r="B93" t="s">
        <v>799</v>
      </c>
      <c r="C93" t="s">
        <v>800</v>
      </c>
      <c r="D93" t="s">
        <v>801</v>
      </c>
      <c r="E93" t="s">
        <v>718</v>
      </c>
      <c r="F93">
        <v>2</v>
      </c>
      <c r="G93">
        <v>2004</v>
      </c>
      <c r="H93">
        <v>489</v>
      </c>
      <c r="I93">
        <v>3</v>
      </c>
      <c r="J93">
        <v>104.81399999999999</v>
      </c>
      <c r="K93">
        <v>0</v>
      </c>
    </row>
    <row r="94" spans="1:11">
      <c r="A94">
        <v>20714</v>
      </c>
      <c r="B94" t="s">
        <v>802</v>
      </c>
      <c r="C94" t="s">
        <v>686</v>
      </c>
      <c r="D94" t="s">
        <v>404</v>
      </c>
      <c r="E94" t="s">
        <v>543</v>
      </c>
      <c r="F94">
        <v>20</v>
      </c>
      <c r="G94">
        <v>1950</v>
      </c>
      <c r="H94">
        <v>436</v>
      </c>
      <c r="I94">
        <v>3.2029999999999998</v>
      </c>
      <c r="J94">
        <v>154.364</v>
      </c>
      <c r="K94">
        <v>0</v>
      </c>
    </row>
    <row r="95" spans="1:11">
      <c r="A95">
        <v>15011</v>
      </c>
      <c r="B95" t="s">
        <v>803</v>
      </c>
      <c r="C95" t="s">
        <v>804</v>
      </c>
      <c r="E95" t="s">
        <v>728</v>
      </c>
      <c r="F95">
        <v>73</v>
      </c>
      <c r="G95">
        <v>1965</v>
      </c>
      <c r="H95">
        <v>77</v>
      </c>
      <c r="I95">
        <v>24.033000000000001</v>
      </c>
      <c r="J95">
        <v>1655.329</v>
      </c>
      <c r="K95">
        <v>693</v>
      </c>
    </row>
    <row r="96" spans="1:11">
      <c r="A96">
        <v>15010</v>
      </c>
      <c r="B96" t="s">
        <v>805</v>
      </c>
      <c r="C96" t="s">
        <v>806</v>
      </c>
      <c r="D96" t="s">
        <v>404</v>
      </c>
      <c r="E96" t="s">
        <v>728</v>
      </c>
      <c r="F96">
        <v>73</v>
      </c>
      <c r="G96">
        <v>1952</v>
      </c>
      <c r="H96">
        <v>72</v>
      </c>
      <c r="I96">
        <v>24.876999999999999</v>
      </c>
      <c r="J96">
        <v>1697.3309999999999</v>
      </c>
      <c r="K96">
        <v>693</v>
      </c>
    </row>
    <row r="97" spans="1:11">
      <c r="A97">
        <v>16047</v>
      </c>
      <c r="B97" t="s">
        <v>807</v>
      </c>
      <c r="C97" t="s">
        <v>652</v>
      </c>
      <c r="E97" t="s">
        <v>656</v>
      </c>
      <c r="F97">
        <v>81</v>
      </c>
      <c r="G97">
        <v>1967</v>
      </c>
      <c r="H97">
        <v>209</v>
      </c>
      <c r="I97">
        <v>13.625999999999999</v>
      </c>
      <c r="J97">
        <v>658.83199999999999</v>
      </c>
      <c r="K97">
        <v>145</v>
      </c>
    </row>
    <row r="98" spans="1:11">
      <c r="A98">
        <v>16048</v>
      </c>
      <c r="B98" t="s">
        <v>807</v>
      </c>
      <c r="C98" t="s">
        <v>808</v>
      </c>
      <c r="E98" t="s">
        <v>656</v>
      </c>
      <c r="F98">
        <v>81</v>
      </c>
      <c r="G98">
        <v>1991</v>
      </c>
      <c r="H98">
        <v>691</v>
      </c>
      <c r="I98">
        <v>0</v>
      </c>
      <c r="J98">
        <v>0</v>
      </c>
      <c r="K98">
        <v>0</v>
      </c>
    </row>
    <row r="99" spans="1:11">
      <c r="A99">
        <v>19021</v>
      </c>
      <c r="B99" t="s">
        <v>809</v>
      </c>
      <c r="C99" t="s">
        <v>810</v>
      </c>
      <c r="E99" t="s">
        <v>452</v>
      </c>
      <c r="F99">
        <v>14</v>
      </c>
      <c r="G99">
        <v>1966</v>
      </c>
      <c r="H99">
        <v>692</v>
      </c>
      <c r="I99">
        <v>0</v>
      </c>
      <c r="J99">
        <v>0</v>
      </c>
      <c r="K99">
        <v>0</v>
      </c>
    </row>
    <row r="100" spans="1:11">
      <c r="A100">
        <v>24207</v>
      </c>
      <c r="B100" t="s">
        <v>811</v>
      </c>
      <c r="C100" t="s">
        <v>702</v>
      </c>
      <c r="E100" t="s">
        <v>687</v>
      </c>
      <c r="F100">
        <v>16</v>
      </c>
      <c r="G100">
        <v>1994</v>
      </c>
      <c r="H100">
        <v>582</v>
      </c>
      <c r="I100">
        <v>1.25</v>
      </c>
      <c r="J100">
        <v>43.625999999999998</v>
      </c>
      <c r="K100">
        <v>0</v>
      </c>
    </row>
    <row r="101" spans="1:11">
      <c r="A101">
        <v>18012</v>
      </c>
      <c r="B101" t="s">
        <v>812</v>
      </c>
      <c r="C101" t="s">
        <v>813</v>
      </c>
      <c r="E101" t="s">
        <v>814</v>
      </c>
      <c r="F101">
        <v>87</v>
      </c>
      <c r="G101">
        <v>1952</v>
      </c>
      <c r="H101">
        <v>203</v>
      </c>
      <c r="I101">
        <v>10.579000000000001</v>
      </c>
      <c r="J101">
        <v>682.66</v>
      </c>
      <c r="K101">
        <v>271</v>
      </c>
    </row>
    <row r="102" spans="1:11">
      <c r="A102">
        <v>18013</v>
      </c>
      <c r="B102" t="s">
        <v>815</v>
      </c>
      <c r="C102" t="s">
        <v>816</v>
      </c>
      <c r="E102" t="s">
        <v>814</v>
      </c>
      <c r="F102">
        <v>87</v>
      </c>
      <c r="G102">
        <v>1953</v>
      </c>
      <c r="H102">
        <v>204</v>
      </c>
      <c r="I102">
        <v>10.579000000000001</v>
      </c>
      <c r="J102">
        <v>682.66</v>
      </c>
      <c r="K102">
        <v>271</v>
      </c>
    </row>
    <row r="103" spans="1:11">
      <c r="A103">
        <v>10022</v>
      </c>
      <c r="B103" t="s">
        <v>817</v>
      </c>
      <c r="C103" t="s">
        <v>663</v>
      </c>
      <c r="E103" t="s">
        <v>574</v>
      </c>
      <c r="F103">
        <v>67</v>
      </c>
      <c r="G103">
        <v>1961</v>
      </c>
      <c r="H103">
        <v>447</v>
      </c>
      <c r="I103">
        <v>2.8130000000000002</v>
      </c>
      <c r="J103">
        <v>145.29599999999999</v>
      </c>
      <c r="K103">
        <v>49</v>
      </c>
    </row>
    <row r="104" spans="1:11">
      <c r="A104">
        <v>14088</v>
      </c>
      <c r="B104" t="s">
        <v>818</v>
      </c>
      <c r="C104" t="s">
        <v>675</v>
      </c>
      <c r="D104" t="s">
        <v>404</v>
      </c>
      <c r="E104" t="s">
        <v>661</v>
      </c>
      <c r="F104">
        <v>79</v>
      </c>
      <c r="G104">
        <v>1984</v>
      </c>
      <c r="H104">
        <v>693</v>
      </c>
      <c r="I104">
        <v>0</v>
      </c>
      <c r="J104">
        <v>0</v>
      </c>
      <c r="K104">
        <v>0</v>
      </c>
    </row>
    <row r="105" spans="1:11">
      <c r="A105">
        <v>19059</v>
      </c>
      <c r="B105" t="s">
        <v>819</v>
      </c>
      <c r="C105" t="s">
        <v>732</v>
      </c>
      <c r="E105" t="s">
        <v>552</v>
      </c>
      <c r="F105">
        <v>1</v>
      </c>
      <c r="G105">
        <v>1959</v>
      </c>
      <c r="H105">
        <v>479</v>
      </c>
      <c r="I105">
        <v>1.4690000000000001</v>
      </c>
      <c r="J105">
        <v>115.788</v>
      </c>
      <c r="K105">
        <v>52</v>
      </c>
    </row>
    <row r="106" spans="1:11">
      <c r="A106">
        <v>20531</v>
      </c>
      <c r="B106" t="s">
        <v>820</v>
      </c>
      <c r="C106" t="s">
        <v>775</v>
      </c>
      <c r="D106" t="s">
        <v>404</v>
      </c>
      <c r="E106" t="s">
        <v>814</v>
      </c>
      <c r="F106">
        <v>87</v>
      </c>
      <c r="G106">
        <v>1947</v>
      </c>
      <c r="H106">
        <v>583</v>
      </c>
      <c r="I106">
        <v>1.6259999999999999</v>
      </c>
      <c r="J106">
        <v>43.615000000000002</v>
      </c>
      <c r="K106">
        <v>0</v>
      </c>
    </row>
    <row r="107" spans="1:11">
      <c r="A107">
        <v>20549</v>
      </c>
      <c r="B107" t="s">
        <v>821</v>
      </c>
      <c r="C107" t="s">
        <v>822</v>
      </c>
      <c r="E107" t="s">
        <v>699</v>
      </c>
      <c r="F107">
        <v>94</v>
      </c>
      <c r="G107">
        <v>1979</v>
      </c>
      <c r="H107">
        <v>398</v>
      </c>
      <c r="I107">
        <v>3.4220000000000002</v>
      </c>
      <c r="J107">
        <v>196.279</v>
      </c>
      <c r="K107">
        <v>72</v>
      </c>
    </row>
    <row r="108" spans="1:11">
      <c r="A108">
        <v>17066</v>
      </c>
      <c r="B108" t="s">
        <v>821</v>
      </c>
      <c r="C108" t="s">
        <v>823</v>
      </c>
      <c r="D108" t="s">
        <v>399</v>
      </c>
      <c r="E108" t="s">
        <v>699</v>
      </c>
      <c r="F108">
        <v>94</v>
      </c>
      <c r="G108">
        <v>2009</v>
      </c>
      <c r="H108">
        <v>694</v>
      </c>
      <c r="I108">
        <v>0</v>
      </c>
      <c r="J108">
        <v>0</v>
      </c>
      <c r="K108">
        <v>0</v>
      </c>
    </row>
    <row r="109" spans="1:11">
      <c r="A109">
        <v>12061</v>
      </c>
      <c r="B109" t="s">
        <v>824</v>
      </c>
      <c r="C109" t="s">
        <v>666</v>
      </c>
      <c r="D109" t="s">
        <v>404</v>
      </c>
      <c r="E109" t="s">
        <v>703</v>
      </c>
      <c r="F109">
        <v>69</v>
      </c>
      <c r="G109">
        <v>1951</v>
      </c>
      <c r="H109">
        <v>695</v>
      </c>
      <c r="I109">
        <v>0</v>
      </c>
      <c r="J109">
        <v>0</v>
      </c>
      <c r="K109">
        <v>0</v>
      </c>
    </row>
    <row r="110" spans="1:11">
      <c r="A110">
        <v>19066</v>
      </c>
      <c r="B110" t="s">
        <v>825</v>
      </c>
      <c r="C110" t="s">
        <v>826</v>
      </c>
      <c r="E110" t="s">
        <v>445</v>
      </c>
      <c r="F110">
        <v>43</v>
      </c>
      <c r="G110">
        <v>1977</v>
      </c>
      <c r="H110">
        <v>513</v>
      </c>
      <c r="I110">
        <v>1.8129999999999999</v>
      </c>
      <c r="J110">
        <v>85.385000000000005</v>
      </c>
      <c r="K110">
        <v>0</v>
      </c>
    </row>
    <row r="111" spans="1:11">
      <c r="A111">
        <v>16018</v>
      </c>
      <c r="B111" t="s">
        <v>827</v>
      </c>
      <c r="C111" t="s">
        <v>732</v>
      </c>
      <c r="E111" t="s">
        <v>754</v>
      </c>
      <c r="F111">
        <v>28</v>
      </c>
      <c r="G111">
        <v>1966</v>
      </c>
      <c r="H111">
        <v>452</v>
      </c>
      <c r="I111">
        <v>4.8760000000000003</v>
      </c>
      <c r="J111">
        <v>142.374</v>
      </c>
      <c r="K111">
        <v>0</v>
      </c>
    </row>
    <row r="112" spans="1:11">
      <c r="A112">
        <v>11008</v>
      </c>
      <c r="B112" t="s">
        <v>828</v>
      </c>
      <c r="C112" t="s">
        <v>666</v>
      </c>
      <c r="D112" t="s">
        <v>404</v>
      </c>
      <c r="E112" t="s">
        <v>664</v>
      </c>
      <c r="F112">
        <v>70</v>
      </c>
      <c r="G112">
        <v>1933</v>
      </c>
      <c r="H112">
        <v>696</v>
      </c>
      <c r="I112">
        <v>0</v>
      </c>
      <c r="J112">
        <v>0</v>
      </c>
      <c r="K112">
        <v>0</v>
      </c>
    </row>
    <row r="113" spans="1:11">
      <c r="A113">
        <v>16035</v>
      </c>
      <c r="B113" t="s">
        <v>829</v>
      </c>
      <c r="C113" t="s">
        <v>830</v>
      </c>
      <c r="E113" t="s">
        <v>437</v>
      </c>
      <c r="F113">
        <v>22</v>
      </c>
      <c r="G113">
        <v>1970</v>
      </c>
      <c r="H113">
        <v>697</v>
      </c>
      <c r="I113">
        <v>0</v>
      </c>
      <c r="J113">
        <v>0</v>
      </c>
      <c r="K113">
        <v>0</v>
      </c>
    </row>
    <row r="114" spans="1:11">
      <c r="A114">
        <v>99510</v>
      </c>
      <c r="B114" t="s">
        <v>831</v>
      </c>
      <c r="C114" t="s">
        <v>832</v>
      </c>
      <c r="E114" t="s">
        <v>833</v>
      </c>
      <c r="F114">
        <v>54</v>
      </c>
      <c r="G114">
        <v>1951</v>
      </c>
      <c r="H114">
        <v>68</v>
      </c>
      <c r="I114">
        <v>28.437999999999999</v>
      </c>
      <c r="J114">
        <v>1711.2470000000001</v>
      </c>
      <c r="K114">
        <v>643</v>
      </c>
    </row>
    <row r="115" spans="1:11">
      <c r="A115">
        <v>99574</v>
      </c>
      <c r="B115" t="s">
        <v>834</v>
      </c>
      <c r="C115" t="s">
        <v>835</v>
      </c>
      <c r="D115" t="s">
        <v>404</v>
      </c>
      <c r="E115" t="s">
        <v>833</v>
      </c>
      <c r="F115">
        <v>54</v>
      </c>
      <c r="G115">
        <v>1949</v>
      </c>
      <c r="H115">
        <v>21</v>
      </c>
      <c r="I115">
        <v>37.5</v>
      </c>
      <c r="J115">
        <v>2343.3380000000002</v>
      </c>
      <c r="K115">
        <v>931</v>
      </c>
    </row>
    <row r="116" spans="1:11">
      <c r="A116">
        <v>11007</v>
      </c>
      <c r="B116" t="s">
        <v>836</v>
      </c>
      <c r="C116" t="s">
        <v>696</v>
      </c>
      <c r="D116" t="s">
        <v>404</v>
      </c>
      <c r="E116" t="s">
        <v>664</v>
      </c>
      <c r="F116">
        <v>70</v>
      </c>
      <c r="G116">
        <v>1942</v>
      </c>
      <c r="H116">
        <v>698</v>
      </c>
      <c r="I116">
        <v>0</v>
      </c>
      <c r="J116">
        <v>0</v>
      </c>
      <c r="K116">
        <v>0</v>
      </c>
    </row>
    <row r="117" spans="1:11">
      <c r="A117">
        <v>13027</v>
      </c>
      <c r="B117" t="s">
        <v>837</v>
      </c>
      <c r="C117" t="s">
        <v>749</v>
      </c>
      <c r="D117" t="s">
        <v>404</v>
      </c>
      <c r="E117" t="s">
        <v>714</v>
      </c>
      <c r="F117">
        <v>76</v>
      </c>
      <c r="G117">
        <v>1977</v>
      </c>
      <c r="H117">
        <v>61</v>
      </c>
      <c r="I117">
        <v>30.501000000000001</v>
      </c>
      <c r="J117">
        <v>1753.68</v>
      </c>
      <c r="K117">
        <v>598</v>
      </c>
    </row>
    <row r="118" spans="1:11">
      <c r="A118">
        <v>18119</v>
      </c>
      <c r="B118" t="s">
        <v>838</v>
      </c>
      <c r="C118" t="s">
        <v>700</v>
      </c>
      <c r="E118" t="s">
        <v>839</v>
      </c>
      <c r="F118">
        <v>91</v>
      </c>
      <c r="G118">
        <v>1966</v>
      </c>
      <c r="H118">
        <v>699</v>
      </c>
      <c r="I118">
        <v>0</v>
      </c>
      <c r="J118">
        <v>0</v>
      </c>
      <c r="K118">
        <v>0</v>
      </c>
    </row>
    <row r="119" spans="1:11">
      <c r="A119">
        <v>96100</v>
      </c>
      <c r="B119" t="s">
        <v>840</v>
      </c>
      <c r="C119" t="s">
        <v>753</v>
      </c>
      <c r="E119" t="s">
        <v>745</v>
      </c>
      <c r="F119">
        <v>24</v>
      </c>
      <c r="G119">
        <v>1968</v>
      </c>
      <c r="H119">
        <v>593</v>
      </c>
      <c r="I119">
        <v>1.875</v>
      </c>
      <c r="J119">
        <v>37.89</v>
      </c>
      <c r="K119">
        <v>0</v>
      </c>
    </row>
    <row r="120" spans="1:11">
      <c r="A120">
        <v>18004</v>
      </c>
      <c r="B120" t="s">
        <v>841</v>
      </c>
      <c r="C120" t="s">
        <v>700</v>
      </c>
      <c r="E120" t="s">
        <v>539</v>
      </c>
      <c r="F120">
        <v>89</v>
      </c>
      <c r="G120">
        <v>1980</v>
      </c>
      <c r="H120">
        <v>700</v>
      </c>
      <c r="I120">
        <v>0</v>
      </c>
      <c r="J120">
        <v>0</v>
      </c>
      <c r="K120">
        <v>0</v>
      </c>
    </row>
    <row r="121" spans="1:11">
      <c r="A121">
        <v>27082</v>
      </c>
      <c r="B121" t="s">
        <v>842</v>
      </c>
      <c r="C121" t="s">
        <v>843</v>
      </c>
      <c r="E121" t="s">
        <v>718</v>
      </c>
      <c r="F121">
        <v>2</v>
      </c>
      <c r="G121">
        <v>1951</v>
      </c>
      <c r="H121">
        <v>701</v>
      </c>
      <c r="I121">
        <v>0</v>
      </c>
      <c r="J121">
        <v>0</v>
      </c>
      <c r="K121">
        <v>0</v>
      </c>
    </row>
    <row r="122" spans="1:11">
      <c r="A122">
        <v>18055</v>
      </c>
      <c r="B122" t="s">
        <v>842</v>
      </c>
      <c r="C122" t="s">
        <v>702</v>
      </c>
      <c r="E122" t="s">
        <v>661</v>
      </c>
      <c r="F122">
        <v>79</v>
      </c>
      <c r="G122">
        <v>1975</v>
      </c>
      <c r="H122">
        <v>304</v>
      </c>
      <c r="I122">
        <v>6.5940000000000003</v>
      </c>
      <c r="J122">
        <v>341.66</v>
      </c>
      <c r="K122">
        <v>54</v>
      </c>
    </row>
    <row r="123" spans="1:11">
      <c r="A123">
        <v>15087</v>
      </c>
      <c r="B123" t="s">
        <v>844</v>
      </c>
      <c r="C123" t="s">
        <v>845</v>
      </c>
      <c r="E123" t="s">
        <v>557</v>
      </c>
      <c r="F123">
        <v>42</v>
      </c>
      <c r="G123">
        <v>1942</v>
      </c>
      <c r="H123">
        <v>461</v>
      </c>
      <c r="I123">
        <v>3.0939999999999999</v>
      </c>
      <c r="J123">
        <v>134.78399999999999</v>
      </c>
      <c r="K123">
        <v>0</v>
      </c>
    </row>
    <row r="124" spans="1:11">
      <c r="A124">
        <v>16037</v>
      </c>
      <c r="B124" t="s">
        <v>846</v>
      </c>
      <c r="C124" t="s">
        <v>847</v>
      </c>
      <c r="D124" t="s">
        <v>404</v>
      </c>
      <c r="E124" t="s">
        <v>664</v>
      </c>
      <c r="F124">
        <v>70</v>
      </c>
      <c r="G124">
        <v>1936</v>
      </c>
      <c r="H124">
        <v>702</v>
      </c>
      <c r="I124">
        <v>0</v>
      </c>
      <c r="J124">
        <v>0</v>
      </c>
      <c r="K124">
        <v>0</v>
      </c>
    </row>
    <row r="125" spans="1:11">
      <c r="A125">
        <v>28032</v>
      </c>
      <c r="B125" t="s">
        <v>848</v>
      </c>
      <c r="C125" t="s">
        <v>660</v>
      </c>
      <c r="E125" t="s">
        <v>744</v>
      </c>
      <c r="F125">
        <v>62</v>
      </c>
      <c r="G125">
        <v>1967</v>
      </c>
      <c r="H125">
        <v>703</v>
      </c>
      <c r="I125">
        <v>0</v>
      </c>
      <c r="J125">
        <v>0</v>
      </c>
      <c r="K125">
        <v>0</v>
      </c>
    </row>
    <row r="126" spans="1:11">
      <c r="A126">
        <v>28031</v>
      </c>
      <c r="B126" t="s">
        <v>849</v>
      </c>
      <c r="C126" t="s">
        <v>850</v>
      </c>
      <c r="D126" t="s">
        <v>404</v>
      </c>
      <c r="E126" t="s">
        <v>744</v>
      </c>
      <c r="F126">
        <v>62</v>
      </c>
      <c r="G126">
        <v>1970</v>
      </c>
      <c r="H126">
        <v>704</v>
      </c>
      <c r="I126">
        <v>0</v>
      </c>
      <c r="J126">
        <v>0</v>
      </c>
      <c r="K126">
        <v>0</v>
      </c>
    </row>
    <row r="127" spans="1:11">
      <c r="A127">
        <v>19070</v>
      </c>
      <c r="B127" t="s">
        <v>851</v>
      </c>
      <c r="C127" t="s">
        <v>852</v>
      </c>
      <c r="D127" t="s">
        <v>801</v>
      </c>
      <c r="E127" t="s">
        <v>539</v>
      </c>
      <c r="F127">
        <v>89</v>
      </c>
      <c r="G127">
        <v>2013</v>
      </c>
      <c r="H127">
        <v>430</v>
      </c>
      <c r="I127">
        <v>3.9540000000000002</v>
      </c>
      <c r="J127">
        <v>166.80600000000001</v>
      </c>
      <c r="K127">
        <v>30</v>
      </c>
    </row>
    <row r="128" spans="1:11">
      <c r="A128">
        <v>19071</v>
      </c>
      <c r="B128" t="s">
        <v>853</v>
      </c>
      <c r="C128" t="s">
        <v>854</v>
      </c>
      <c r="D128" t="s">
        <v>399</v>
      </c>
      <c r="E128" t="s">
        <v>539</v>
      </c>
      <c r="F128">
        <v>89</v>
      </c>
      <c r="G128">
        <v>2014</v>
      </c>
      <c r="H128">
        <v>540</v>
      </c>
      <c r="I128">
        <v>1.7809999999999999</v>
      </c>
      <c r="J128">
        <v>71.102999999999994</v>
      </c>
      <c r="K128">
        <v>0</v>
      </c>
    </row>
    <row r="129" spans="1:11">
      <c r="A129">
        <v>22953</v>
      </c>
      <c r="B129" t="s">
        <v>855</v>
      </c>
      <c r="C129" t="s">
        <v>690</v>
      </c>
      <c r="E129" t="s">
        <v>452</v>
      </c>
      <c r="F129">
        <v>14</v>
      </c>
      <c r="G129">
        <v>1979</v>
      </c>
      <c r="H129">
        <v>313</v>
      </c>
      <c r="I129">
        <v>3.4380000000000002</v>
      </c>
      <c r="J129">
        <v>332.73599999999999</v>
      </c>
      <c r="K129">
        <v>197</v>
      </c>
    </row>
    <row r="130" spans="1:11">
      <c r="A130">
        <v>99496</v>
      </c>
      <c r="B130" t="s">
        <v>855</v>
      </c>
      <c r="C130" t="s">
        <v>693</v>
      </c>
      <c r="E130" t="s">
        <v>452</v>
      </c>
      <c r="F130">
        <v>14</v>
      </c>
      <c r="G130">
        <v>1975</v>
      </c>
      <c r="H130">
        <v>132</v>
      </c>
      <c r="I130">
        <v>16.806000000000001</v>
      </c>
      <c r="J130">
        <v>1162.5730000000001</v>
      </c>
      <c r="K130">
        <v>466</v>
      </c>
    </row>
    <row r="131" spans="1:11">
      <c r="A131">
        <v>24272</v>
      </c>
      <c r="B131" t="s">
        <v>855</v>
      </c>
      <c r="C131" t="s">
        <v>681</v>
      </c>
      <c r="E131" t="s">
        <v>452</v>
      </c>
      <c r="F131">
        <v>14</v>
      </c>
      <c r="G131">
        <v>1953</v>
      </c>
      <c r="H131">
        <v>112</v>
      </c>
      <c r="I131">
        <v>22.532</v>
      </c>
      <c r="J131">
        <v>1329.81</v>
      </c>
      <c r="K131">
        <v>455</v>
      </c>
    </row>
    <row r="132" spans="1:11">
      <c r="A132">
        <v>17039</v>
      </c>
      <c r="B132" t="s">
        <v>856</v>
      </c>
      <c r="C132" t="s">
        <v>857</v>
      </c>
      <c r="D132" t="s">
        <v>404</v>
      </c>
      <c r="E132" t="s">
        <v>452</v>
      </c>
      <c r="F132">
        <v>14</v>
      </c>
      <c r="G132">
        <v>1976</v>
      </c>
      <c r="H132">
        <v>268</v>
      </c>
      <c r="I132">
        <v>7.2190000000000003</v>
      </c>
      <c r="J132">
        <v>449.40100000000001</v>
      </c>
      <c r="K132">
        <v>140</v>
      </c>
    </row>
    <row r="133" spans="1:11">
      <c r="A133">
        <v>20551</v>
      </c>
      <c r="B133" t="s">
        <v>858</v>
      </c>
      <c r="C133" t="s">
        <v>762</v>
      </c>
      <c r="D133" t="s">
        <v>404</v>
      </c>
      <c r="E133" t="s">
        <v>699</v>
      </c>
      <c r="F133">
        <v>94</v>
      </c>
      <c r="G133">
        <v>1976</v>
      </c>
      <c r="H133">
        <v>516</v>
      </c>
      <c r="I133">
        <v>1.516</v>
      </c>
      <c r="J133">
        <v>84.47</v>
      </c>
      <c r="K133">
        <v>34</v>
      </c>
    </row>
    <row r="134" spans="1:11">
      <c r="A134">
        <v>17067</v>
      </c>
      <c r="B134" t="s">
        <v>858</v>
      </c>
      <c r="C134" t="s">
        <v>859</v>
      </c>
      <c r="D134" t="s">
        <v>801</v>
      </c>
      <c r="E134" t="s">
        <v>699</v>
      </c>
      <c r="F134">
        <v>94</v>
      </c>
      <c r="G134">
        <v>2006</v>
      </c>
      <c r="H134">
        <v>264</v>
      </c>
      <c r="I134">
        <v>10.250999999999999</v>
      </c>
      <c r="J134">
        <v>456.96899999999999</v>
      </c>
      <c r="K134">
        <v>159</v>
      </c>
    </row>
    <row r="135" spans="1:11">
      <c r="A135">
        <v>20519</v>
      </c>
      <c r="B135" t="s">
        <v>860</v>
      </c>
      <c r="C135" t="s">
        <v>671</v>
      </c>
      <c r="E135" t="s">
        <v>728</v>
      </c>
      <c r="F135">
        <v>73</v>
      </c>
      <c r="G135">
        <v>1945</v>
      </c>
      <c r="H135">
        <v>705</v>
      </c>
      <c r="I135">
        <v>0</v>
      </c>
      <c r="J135">
        <v>0</v>
      </c>
      <c r="K135">
        <v>0</v>
      </c>
    </row>
    <row r="136" spans="1:11">
      <c r="A136">
        <v>20528</v>
      </c>
      <c r="B136" t="s">
        <v>861</v>
      </c>
      <c r="C136" t="s">
        <v>862</v>
      </c>
      <c r="D136" t="s">
        <v>399</v>
      </c>
      <c r="E136" t="s">
        <v>653</v>
      </c>
      <c r="F136">
        <v>86</v>
      </c>
      <c r="G136">
        <v>2005</v>
      </c>
      <c r="H136">
        <v>292</v>
      </c>
      <c r="I136">
        <v>7.2119999999999997</v>
      </c>
      <c r="J136">
        <v>365.25400000000002</v>
      </c>
      <c r="K136">
        <v>66</v>
      </c>
    </row>
    <row r="137" spans="1:11">
      <c r="A137">
        <v>18125</v>
      </c>
      <c r="B137" t="s">
        <v>863</v>
      </c>
      <c r="C137" t="s">
        <v>864</v>
      </c>
      <c r="D137" t="s">
        <v>404</v>
      </c>
      <c r="E137" t="s">
        <v>653</v>
      </c>
      <c r="F137">
        <v>86</v>
      </c>
      <c r="G137">
        <v>1995</v>
      </c>
      <c r="H137">
        <v>619</v>
      </c>
      <c r="I137">
        <v>0.5</v>
      </c>
      <c r="J137">
        <v>23.890999999999998</v>
      </c>
      <c r="K137">
        <v>0</v>
      </c>
    </row>
    <row r="138" spans="1:11">
      <c r="A138">
        <v>96099</v>
      </c>
      <c r="B138" t="s">
        <v>863</v>
      </c>
      <c r="C138" t="s">
        <v>686</v>
      </c>
      <c r="D138" t="s">
        <v>404</v>
      </c>
      <c r="E138" t="s">
        <v>745</v>
      </c>
      <c r="F138">
        <v>24</v>
      </c>
      <c r="G138">
        <v>1953</v>
      </c>
      <c r="H138">
        <v>706</v>
      </c>
      <c r="I138">
        <v>0</v>
      </c>
      <c r="J138">
        <v>0</v>
      </c>
      <c r="K138">
        <v>0</v>
      </c>
    </row>
    <row r="139" spans="1:11">
      <c r="A139">
        <v>15034</v>
      </c>
      <c r="B139" t="s">
        <v>865</v>
      </c>
      <c r="C139" t="s">
        <v>866</v>
      </c>
      <c r="D139" t="s">
        <v>404</v>
      </c>
      <c r="E139" t="s">
        <v>728</v>
      </c>
      <c r="F139">
        <v>73</v>
      </c>
      <c r="G139">
        <v>1950</v>
      </c>
      <c r="H139">
        <v>192</v>
      </c>
      <c r="I139">
        <v>13.5</v>
      </c>
      <c r="J139">
        <v>736.95299999999997</v>
      </c>
      <c r="K139">
        <v>220</v>
      </c>
    </row>
    <row r="140" spans="1:11">
      <c r="A140">
        <v>25042</v>
      </c>
      <c r="B140" t="s">
        <v>867</v>
      </c>
      <c r="C140" t="s">
        <v>739</v>
      </c>
      <c r="E140" t="s">
        <v>555</v>
      </c>
      <c r="F140">
        <v>13</v>
      </c>
      <c r="G140">
        <v>1983</v>
      </c>
      <c r="H140">
        <v>628</v>
      </c>
      <c r="I140">
        <v>0.65600000000000003</v>
      </c>
      <c r="J140">
        <v>19.134</v>
      </c>
      <c r="K140">
        <v>0</v>
      </c>
    </row>
    <row r="141" spans="1:11">
      <c r="A141">
        <v>99529</v>
      </c>
      <c r="B141" t="s">
        <v>867</v>
      </c>
      <c r="C141" t="s">
        <v>671</v>
      </c>
      <c r="E141" t="s">
        <v>680</v>
      </c>
      <c r="F141">
        <v>29</v>
      </c>
      <c r="G141">
        <v>1967</v>
      </c>
      <c r="H141">
        <v>646</v>
      </c>
      <c r="I141">
        <v>0.68799999999999994</v>
      </c>
      <c r="J141">
        <v>13.893000000000001</v>
      </c>
      <c r="K141">
        <v>0</v>
      </c>
    </row>
    <row r="142" spans="1:11">
      <c r="A142">
        <v>20571</v>
      </c>
      <c r="B142" t="s">
        <v>867</v>
      </c>
      <c r="C142" t="s">
        <v>868</v>
      </c>
      <c r="E142" t="s">
        <v>869</v>
      </c>
      <c r="F142">
        <v>66</v>
      </c>
      <c r="G142">
        <v>1944</v>
      </c>
      <c r="H142">
        <v>496</v>
      </c>
      <c r="I142">
        <v>3.5</v>
      </c>
      <c r="J142">
        <v>101.001</v>
      </c>
      <c r="K142">
        <v>17</v>
      </c>
    </row>
    <row r="143" spans="1:11">
      <c r="A143">
        <v>19018</v>
      </c>
      <c r="B143" t="s">
        <v>870</v>
      </c>
      <c r="C143" t="s">
        <v>871</v>
      </c>
      <c r="D143" t="s">
        <v>404</v>
      </c>
      <c r="E143" t="s">
        <v>653</v>
      </c>
      <c r="F143">
        <v>86</v>
      </c>
      <c r="G143">
        <v>1992</v>
      </c>
      <c r="H143">
        <v>707</v>
      </c>
      <c r="I143">
        <v>0</v>
      </c>
      <c r="J143">
        <v>0</v>
      </c>
      <c r="K143">
        <v>0</v>
      </c>
    </row>
    <row r="144" spans="1:11">
      <c r="A144">
        <v>21760</v>
      </c>
      <c r="B144" t="s">
        <v>870</v>
      </c>
      <c r="C144" t="s">
        <v>872</v>
      </c>
      <c r="D144" t="s">
        <v>404</v>
      </c>
      <c r="E144" t="s">
        <v>680</v>
      </c>
      <c r="F144">
        <v>29</v>
      </c>
      <c r="G144">
        <v>1967</v>
      </c>
      <c r="H144">
        <v>237</v>
      </c>
      <c r="I144">
        <v>15.032</v>
      </c>
      <c r="J144">
        <v>547.24699999999996</v>
      </c>
      <c r="K144">
        <v>29</v>
      </c>
    </row>
    <row r="145" spans="1:11">
      <c r="A145">
        <v>28037</v>
      </c>
      <c r="B145" t="s">
        <v>870</v>
      </c>
      <c r="C145" t="s">
        <v>873</v>
      </c>
      <c r="D145" t="s">
        <v>404</v>
      </c>
      <c r="E145" t="s">
        <v>438</v>
      </c>
      <c r="F145">
        <v>6</v>
      </c>
      <c r="G145">
        <v>1953</v>
      </c>
      <c r="H145">
        <v>278</v>
      </c>
      <c r="I145">
        <v>8.9710000000000001</v>
      </c>
      <c r="J145">
        <v>413.52</v>
      </c>
      <c r="K145">
        <v>83</v>
      </c>
    </row>
    <row r="146" spans="1:11">
      <c r="A146">
        <v>20600</v>
      </c>
      <c r="B146" t="s">
        <v>874</v>
      </c>
      <c r="C146" t="s">
        <v>713</v>
      </c>
      <c r="E146" t="s">
        <v>725</v>
      </c>
      <c r="F146">
        <v>95</v>
      </c>
      <c r="G146">
        <v>1973</v>
      </c>
      <c r="H146">
        <v>708</v>
      </c>
      <c r="I146">
        <v>0</v>
      </c>
      <c r="J146">
        <v>0</v>
      </c>
      <c r="K146">
        <v>0</v>
      </c>
    </row>
    <row r="147" spans="1:11">
      <c r="A147">
        <v>17091</v>
      </c>
      <c r="B147" t="s">
        <v>875</v>
      </c>
      <c r="C147" t="s">
        <v>876</v>
      </c>
      <c r="D147" t="s">
        <v>404</v>
      </c>
      <c r="E147" t="s">
        <v>534</v>
      </c>
      <c r="F147">
        <v>63</v>
      </c>
      <c r="G147">
        <v>2000</v>
      </c>
      <c r="H147">
        <v>428</v>
      </c>
      <c r="I147">
        <v>5.375</v>
      </c>
      <c r="J147">
        <v>171.67</v>
      </c>
      <c r="K147">
        <v>0</v>
      </c>
    </row>
    <row r="148" spans="1:11">
      <c r="A148">
        <v>17096</v>
      </c>
      <c r="B148" t="s">
        <v>877</v>
      </c>
      <c r="C148" t="s">
        <v>681</v>
      </c>
      <c r="E148" t="s">
        <v>534</v>
      </c>
      <c r="F148">
        <v>63</v>
      </c>
      <c r="G148">
        <v>1967</v>
      </c>
      <c r="H148">
        <v>240</v>
      </c>
      <c r="I148">
        <v>13.000999999999999</v>
      </c>
      <c r="J148">
        <v>533.90899999999999</v>
      </c>
      <c r="K148">
        <v>98</v>
      </c>
    </row>
    <row r="149" spans="1:11">
      <c r="A149">
        <v>27085</v>
      </c>
      <c r="B149" t="s">
        <v>878</v>
      </c>
      <c r="C149" t="s">
        <v>660</v>
      </c>
      <c r="E149" t="s">
        <v>745</v>
      </c>
      <c r="F149">
        <v>24</v>
      </c>
      <c r="G149">
        <v>1985</v>
      </c>
      <c r="H149">
        <v>308</v>
      </c>
      <c r="I149">
        <v>3.9380000000000002</v>
      </c>
      <c r="J149">
        <v>337.79300000000001</v>
      </c>
      <c r="K149">
        <v>185</v>
      </c>
    </row>
    <row r="150" spans="1:11">
      <c r="A150">
        <v>20560</v>
      </c>
      <c r="B150" t="s">
        <v>879</v>
      </c>
      <c r="C150" t="s">
        <v>660</v>
      </c>
      <c r="D150" t="s">
        <v>399</v>
      </c>
      <c r="E150" t="s">
        <v>699</v>
      </c>
      <c r="F150">
        <v>94</v>
      </c>
      <c r="G150">
        <v>2007</v>
      </c>
      <c r="H150">
        <v>709</v>
      </c>
      <c r="I150">
        <v>0</v>
      </c>
      <c r="J150">
        <v>0</v>
      </c>
      <c r="K150">
        <v>0</v>
      </c>
    </row>
    <row r="151" spans="1:11">
      <c r="A151">
        <v>15083</v>
      </c>
      <c r="B151" t="s">
        <v>880</v>
      </c>
      <c r="C151" t="s">
        <v>678</v>
      </c>
      <c r="E151" t="s">
        <v>718</v>
      </c>
      <c r="F151">
        <v>2</v>
      </c>
      <c r="G151">
        <v>1993</v>
      </c>
      <c r="H151">
        <v>243</v>
      </c>
      <c r="I151">
        <v>12.781000000000001</v>
      </c>
      <c r="J151">
        <v>514.98599999999999</v>
      </c>
      <c r="K151">
        <v>143</v>
      </c>
    </row>
    <row r="152" spans="1:11">
      <c r="A152">
        <v>20613</v>
      </c>
      <c r="B152" t="s">
        <v>881</v>
      </c>
      <c r="C152" t="s">
        <v>700</v>
      </c>
      <c r="E152" t="s">
        <v>725</v>
      </c>
      <c r="F152">
        <v>95</v>
      </c>
      <c r="G152">
        <v>1967</v>
      </c>
      <c r="H152">
        <v>710</v>
      </c>
      <c r="I152">
        <v>0</v>
      </c>
      <c r="J152">
        <v>0</v>
      </c>
      <c r="K152">
        <v>0</v>
      </c>
    </row>
    <row r="153" spans="1:11">
      <c r="A153">
        <v>28033</v>
      </c>
      <c r="B153" t="s">
        <v>882</v>
      </c>
      <c r="C153" t="s">
        <v>693</v>
      </c>
      <c r="E153" t="s">
        <v>744</v>
      </c>
      <c r="F153">
        <v>62</v>
      </c>
      <c r="G153">
        <v>1994</v>
      </c>
      <c r="H153">
        <v>711</v>
      </c>
      <c r="I153">
        <v>0</v>
      </c>
      <c r="J153">
        <v>0</v>
      </c>
      <c r="K153">
        <v>0</v>
      </c>
    </row>
    <row r="154" spans="1:11">
      <c r="A154">
        <v>96196</v>
      </c>
      <c r="B154" t="s">
        <v>883</v>
      </c>
      <c r="C154" t="s">
        <v>884</v>
      </c>
      <c r="E154" t="s">
        <v>555</v>
      </c>
      <c r="F154">
        <v>13</v>
      </c>
      <c r="G154">
        <v>1962</v>
      </c>
      <c r="H154">
        <v>629</v>
      </c>
      <c r="I154">
        <v>0.65600000000000003</v>
      </c>
      <c r="J154">
        <v>19.134</v>
      </c>
      <c r="K154">
        <v>0</v>
      </c>
    </row>
    <row r="155" spans="1:11">
      <c r="A155">
        <v>21746</v>
      </c>
      <c r="B155" t="s">
        <v>885</v>
      </c>
      <c r="C155" t="s">
        <v>886</v>
      </c>
      <c r="D155" t="s">
        <v>404</v>
      </c>
      <c r="E155" t="s">
        <v>555</v>
      </c>
      <c r="F155">
        <v>13</v>
      </c>
      <c r="G155">
        <v>1990</v>
      </c>
      <c r="H155">
        <v>712</v>
      </c>
      <c r="I155">
        <v>0</v>
      </c>
      <c r="J155">
        <v>0</v>
      </c>
      <c r="K155">
        <v>0</v>
      </c>
    </row>
    <row r="156" spans="1:11">
      <c r="A156">
        <v>96190</v>
      </c>
      <c r="B156" t="s">
        <v>885</v>
      </c>
      <c r="C156" t="s">
        <v>887</v>
      </c>
      <c r="D156" t="s">
        <v>404</v>
      </c>
      <c r="E156" t="s">
        <v>555</v>
      </c>
      <c r="F156">
        <v>13</v>
      </c>
      <c r="G156">
        <v>1965</v>
      </c>
      <c r="H156">
        <v>713</v>
      </c>
      <c r="I156">
        <v>0</v>
      </c>
      <c r="J156">
        <v>0</v>
      </c>
      <c r="K156">
        <v>0</v>
      </c>
    </row>
    <row r="157" spans="1:11">
      <c r="A157">
        <v>12020</v>
      </c>
      <c r="B157" t="s">
        <v>888</v>
      </c>
      <c r="C157" t="s">
        <v>700</v>
      </c>
      <c r="E157" t="s">
        <v>543</v>
      </c>
      <c r="F157">
        <v>20</v>
      </c>
      <c r="G157">
        <v>1962</v>
      </c>
      <c r="H157">
        <v>56</v>
      </c>
      <c r="I157">
        <v>27.001000000000001</v>
      </c>
      <c r="J157">
        <v>1828.877</v>
      </c>
      <c r="K157">
        <v>678</v>
      </c>
    </row>
    <row r="158" spans="1:11">
      <c r="A158">
        <v>13044</v>
      </c>
      <c r="B158" t="s">
        <v>889</v>
      </c>
      <c r="C158" t="s">
        <v>775</v>
      </c>
      <c r="D158" t="s">
        <v>404</v>
      </c>
      <c r="E158" t="s">
        <v>543</v>
      </c>
      <c r="F158">
        <v>20</v>
      </c>
      <c r="G158">
        <v>1962</v>
      </c>
      <c r="H158">
        <v>105</v>
      </c>
      <c r="I158">
        <v>19.939</v>
      </c>
      <c r="J158">
        <v>1377.6849999999999</v>
      </c>
      <c r="K158">
        <v>556</v>
      </c>
    </row>
    <row r="159" spans="1:11">
      <c r="A159">
        <v>16142</v>
      </c>
      <c r="B159" t="s">
        <v>890</v>
      </c>
      <c r="C159" t="s">
        <v>891</v>
      </c>
      <c r="E159" t="s">
        <v>534</v>
      </c>
      <c r="F159">
        <v>63</v>
      </c>
      <c r="G159">
        <v>1975</v>
      </c>
      <c r="H159">
        <v>358</v>
      </c>
      <c r="I159">
        <v>7.4379999999999997</v>
      </c>
      <c r="J159">
        <v>251.45</v>
      </c>
      <c r="K159">
        <v>0</v>
      </c>
    </row>
    <row r="160" spans="1:11">
      <c r="A160">
        <v>11046</v>
      </c>
      <c r="B160" t="s">
        <v>892</v>
      </c>
      <c r="C160" t="s">
        <v>690</v>
      </c>
      <c r="E160" t="s">
        <v>452</v>
      </c>
      <c r="F160">
        <v>14</v>
      </c>
      <c r="G160">
        <v>1985</v>
      </c>
      <c r="H160">
        <v>71</v>
      </c>
      <c r="I160">
        <v>26.314</v>
      </c>
      <c r="J160">
        <v>1697.7560000000001</v>
      </c>
      <c r="K160">
        <v>596</v>
      </c>
    </row>
    <row r="161" spans="1:11">
      <c r="A161">
        <v>13062</v>
      </c>
      <c r="B161" t="s">
        <v>893</v>
      </c>
      <c r="C161" t="s">
        <v>845</v>
      </c>
      <c r="E161" t="s">
        <v>894</v>
      </c>
      <c r="F161">
        <v>74</v>
      </c>
      <c r="G161">
        <v>1951</v>
      </c>
      <c r="H161">
        <v>171</v>
      </c>
      <c r="I161">
        <v>13.563000000000001</v>
      </c>
      <c r="J161">
        <v>868.23900000000003</v>
      </c>
      <c r="K161">
        <v>299</v>
      </c>
    </row>
    <row r="162" spans="1:11">
      <c r="A162">
        <v>12068</v>
      </c>
      <c r="B162" t="s">
        <v>893</v>
      </c>
      <c r="C162" t="s">
        <v>700</v>
      </c>
      <c r="E162" t="s">
        <v>894</v>
      </c>
      <c r="F162">
        <v>74</v>
      </c>
      <c r="G162">
        <v>1974</v>
      </c>
      <c r="H162">
        <v>161</v>
      </c>
      <c r="I162">
        <v>14.813000000000001</v>
      </c>
      <c r="J162">
        <v>927.96500000000003</v>
      </c>
      <c r="K162">
        <v>299</v>
      </c>
    </row>
    <row r="163" spans="1:11">
      <c r="A163">
        <v>16034</v>
      </c>
      <c r="B163" t="s">
        <v>895</v>
      </c>
      <c r="C163" t="s">
        <v>700</v>
      </c>
      <c r="E163" t="s">
        <v>437</v>
      </c>
      <c r="F163">
        <v>22</v>
      </c>
      <c r="G163">
        <v>1970</v>
      </c>
      <c r="H163">
        <v>714</v>
      </c>
      <c r="I163">
        <v>0</v>
      </c>
      <c r="J163">
        <v>0</v>
      </c>
      <c r="K163">
        <v>0</v>
      </c>
    </row>
    <row r="164" spans="1:11">
      <c r="A164">
        <v>20512</v>
      </c>
      <c r="B164" t="s">
        <v>896</v>
      </c>
      <c r="C164" t="s">
        <v>732</v>
      </c>
      <c r="E164" t="s">
        <v>869</v>
      </c>
      <c r="F164">
        <v>66</v>
      </c>
      <c r="G164">
        <v>1991</v>
      </c>
      <c r="H164">
        <v>424</v>
      </c>
      <c r="I164">
        <v>3.7189999999999999</v>
      </c>
      <c r="J164">
        <v>178.047</v>
      </c>
      <c r="K164">
        <v>44</v>
      </c>
    </row>
    <row r="165" spans="1:11">
      <c r="A165">
        <v>23131</v>
      </c>
      <c r="B165" t="s">
        <v>897</v>
      </c>
      <c r="C165" t="s">
        <v>739</v>
      </c>
      <c r="E165" t="s">
        <v>445</v>
      </c>
      <c r="F165">
        <v>43</v>
      </c>
      <c r="G165">
        <v>1954</v>
      </c>
      <c r="H165">
        <v>58</v>
      </c>
      <c r="I165">
        <v>26.780999999999999</v>
      </c>
      <c r="J165">
        <v>1795.17</v>
      </c>
      <c r="K165">
        <v>675</v>
      </c>
    </row>
    <row r="166" spans="1:11">
      <c r="A166">
        <v>11010</v>
      </c>
      <c r="B166" t="s">
        <v>898</v>
      </c>
      <c r="C166" t="s">
        <v>663</v>
      </c>
      <c r="E166" t="s">
        <v>600</v>
      </c>
      <c r="F166">
        <v>44</v>
      </c>
      <c r="G166">
        <v>1992</v>
      </c>
      <c r="H166">
        <v>715</v>
      </c>
      <c r="I166">
        <v>0</v>
      </c>
      <c r="J166">
        <v>0</v>
      </c>
      <c r="K166">
        <v>0</v>
      </c>
    </row>
    <row r="167" spans="1:11">
      <c r="A167">
        <v>11009</v>
      </c>
      <c r="B167" t="s">
        <v>898</v>
      </c>
      <c r="C167" t="s">
        <v>702</v>
      </c>
      <c r="E167" t="s">
        <v>600</v>
      </c>
      <c r="F167">
        <v>44</v>
      </c>
      <c r="G167">
        <v>1959</v>
      </c>
      <c r="H167">
        <v>41</v>
      </c>
      <c r="I167">
        <v>26.329000000000001</v>
      </c>
      <c r="J167">
        <v>2001.91</v>
      </c>
      <c r="K167">
        <v>868</v>
      </c>
    </row>
    <row r="168" spans="1:11">
      <c r="A168">
        <v>22017</v>
      </c>
      <c r="B168" t="s">
        <v>899</v>
      </c>
      <c r="C168" t="s">
        <v>900</v>
      </c>
      <c r="E168" t="s">
        <v>29</v>
      </c>
      <c r="F168">
        <v>17</v>
      </c>
      <c r="G168">
        <v>1970</v>
      </c>
      <c r="H168">
        <v>717</v>
      </c>
      <c r="I168">
        <v>0</v>
      </c>
      <c r="J168">
        <v>0</v>
      </c>
      <c r="K168">
        <v>0</v>
      </c>
    </row>
    <row r="169" spans="1:11">
      <c r="A169">
        <v>12001</v>
      </c>
      <c r="B169" t="s">
        <v>899</v>
      </c>
      <c r="C169" t="s">
        <v>901</v>
      </c>
      <c r="D169" t="s">
        <v>399</v>
      </c>
      <c r="E169" t="s">
        <v>29</v>
      </c>
      <c r="F169">
        <v>17</v>
      </c>
      <c r="G169">
        <v>2003</v>
      </c>
      <c r="H169">
        <v>716</v>
      </c>
      <c r="I169">
        <v>0</v>
      </c>
      <c r="J169">
        <v>0</v>
      </c>
      <c r="K169">
        <v>0</v>
      </c>
    </row>
    <row r="170" spans="1:11">
      <c r="A170">
        <v>18084</v>
      </c>
      <c r="B170" t="s">
        <v>902</v>
      </c>
      <c r="C170" t="s">
        <v>702</v>
      </c>
      <c r="E170" t="s">
        <v>539</v>
      </c>
      <c r="F170">
        <v>89</v>
      </c>
      <c r="G170">
        <v>1964</v>
      </c>
      <c r="H170">
        <v>401</v>
      </c>
      <c r="I170">
        <v>6.5629999999999997</v>
      </c>
      <c r="J170">
        <v>195.15700000000001</v>
      </c>
      <c r="K170">
        <v>33</v>
      </c>
    </row>
    <row r="171" spans="1:11">
      <c r="A171">
        <v>19037</v>
      </c>
      <c r="B171" t="s">
        <v>903</v>
      </c>
      <c r="C171" t="s">
        <v>904</v>
      </c>
      <c r="E171" t="s">
        <v>869</v>
      </c>
      <c r="F171">
        <v>66</v>
      </c>
      <c r="G171">
        <v>1971</v>
      </c>
      <c r="H171">
        <v>223</v>
      </c>
      <c r="I171">
        <v>13.000999999999999</v>
      </c>
      <c r="J171">
        <v>616.11199999999997</v>
      </c>
      <c r="K171">
        <v>158</v>
      </c>
    </row>
    <row r="172" spans="1:11">
      <c r="A172">
        <v>18046</v>
      </c>
      <c r="B172" t="s">
        <v>905</v>
      </c>
      <c r="C172" t="s">
        <v>906</v>
      </c>
      <c r="E172" t="s">
        <v>703</v>
      </c>
      <c r="F172">
        <v>69</v>
      </c>
      <c r="G172">
        <v>1974</v>
      </c>
      <c r="H172">
        <v>293</v>
      </c>
      <c r="I172">
        <v>6.4690000000000003</v>
      </c>
      <c r="J172">
        <v>362.738</v>
      </c>
      <c r="K172">
        <v>111</v>
      </c>
    </row>
    <row r="173" spans="1:11">
      <c r="A173">
        <v>18047</v>
      </c>
      <c r="B173" t="s">
        <v>905</v>
      </c>
      <c r="C173" t="s">
        <v>907</v>
      </c>
      <c r="D173" t="s">
        <v>404</v>
      </c>
      <c r="E173" t="s">
        <v>703</v>
      </c>
      <c r="F173">
        <v>69</v>
      </c>
      <c r="G173">
        <v>1977</v>
      </c>
      <c r="H173">
        <v>245</v>
      </c>
      <c r="I173">
        <v>5.125</v>
      </c>
      <c r="J173">
        <v>510.52600000000001</v>
      </c>
      <c r="K173">
        <v>282</v>
      </c>
    </row>
    <row r="174" spans="1:11">
      <c r="A174">
        <v>20583</v>
      </c>
      <c r="B174" t="s">
        <v>908</v>
      </c>
      <c r="C174" t="s">
        <v>700</v>
      </c>
      <c r="E174" t="s">
        <v>725</v>
      </c>
      <c r="F174">
        <v>95</v>
      </c>
      <c r="G174">
        <v>1971</v>
      </c>
      <c r="H174">
        <v>718</v>
      </c>
      <c r="I174">
        <v>0</v>
      </c>
      <c r="J174">
        <v>0</v>
      </c>
      <c r="K174">
        <v>0</v>
      </c>
    </row>
    <row r="175" spans="1:11">
      <c r="A175">
        <v>20602</v>
      </c>
      <c r="B175" t="s">
        <v>908</v>
      </c>
      <c r="C175" t="s">
        <v>909</v>
      </c>
      <c r="E175" t="s">
        <v>725</v>
      </c>
      <c r="F175">
        <v>95</v>
      </c>
      <c r="G175">
        <v>1970</v>
      </c>
      <c r="H175">
        <v>719</v>
      </c>
      <c r="I175">
        <v>0</v>
      </c>
      <c r="J175">
        <v>0</v>
      </c>
      <c r="K175">
        <v>0</v>
      </c>
    </row>
    <row r="176" spans="1:11">
      <c r="A176">
        <v>20590</v>
      </c>
      <c r="B176" t="s">
        <v>910</v>
      </c>
      <c r="C176" t="s">
        <v>911</v>
      </c>
      <c r="D176" t="s">
        <v>404</v>
      </c>
      <c r="E176" t="s">
        <v>725</v>
      </c>
      <c r="F176">
        <v>95</v>
      </c>
      <c r="G176">
        <v>1975</v>
      </c>
      <c r="H176">
        <v>720</v>
      </c>
      <c r="I176">
        <v>0</v>
      </c>
      <c r="J176">
        <v>0</v>
      </c>
      <c r="K176">
        <v>0</v>
      </c>
    </row>
    <row r="177" spans="1:11">
      <c r="A177">
        <v>20597</v>
      </c>
      <c r="B177" t="s">
        <v>912</v>
      </c>
      <c r="C177" t="s">
        <v>652</v>
      </c>
      <c r="E177" t="s">
        <v>725</v>
      </c>
      <c r="F177">
        <v>95</v>
      </c>
      <c r="G177">
        <v>1964</v>
      </c>
      <c r="H177">
        <v>721</v>
      </c>
      <c r="I177">
        <v>0</v>
      </c>
      <c r="J177">
        <v>0</v>
      </c>
      <c r="K177">
        <v>0</v>
      </c>
    </row>
    <row r="178" spans="1:11">
      <c r="A178">
        <v>17099</v>
      </c>
      <c r="B178" t="s">
        <v>913</v>
      </c>
      <c r="C178" t="s">
        <v>682</v>
      </c>
      <c r="E178" t="s">
        <v>653</v>
      </c>
      <c r="F178">
        <v>86</v>
      </c>
      <c r="G178">
        <v>1988</v>
      </c>
      <c r="H178">
        <v>722</v>
      </c>
      <c r="I178">
        <v>0</v>
      </c>
      <c r="J178">
        <v>0</v>
      </c>
      <c r="K178">
        <v>0</v>
      </c>
    </row>
    <row r="179" spans="1:11">
      <c r="A179">
        <v>12086</v>
      </c>
      <c r="B179" t="s">
        <v>914</v>
      </c>
      <c r="C179" t="s">
        <v>663</v>
      </c>
      <c r="E179" t="s">
        <v>531</v>
      </c>
      <c r="F179">
        <v>64</v>
      </c>
      <c r="G179">
        <v>1976</v>
      </c>
      <c r="H179">
        <v>17</v>
      </c>
      <c r="I179">
        <v>36.375</v>
      </c>
      <c r="J179">
        <v>2435.9549999999999</v>
      </c>
      <c r="K179">
        <v>865</v>
      </c>
    </row>
    <row r="180" spans="1:11">
      <c r="A180">
        <v>16120</v>
      </c>
      <c r="B180" t="s">
        <v>914</v>
      </c>
      <c r="C180" t="s">
        <v>798</v>
      </c>
      <c r="D180" t="s">
        <v>399</v>
      </c>
      <c r="E180" t="s">
        <v>661</v>
      </c>
      <c r="F180">
        <v>79</v>
      </c>
      <c r="G180">
        <v>2009</v>
      </c>
      <c r="H180">
        <v>134</v>
      </c>
      <c r="I180">
        <v>18.314</v>
      </c>
      <c r="J180">
        <v>1144.019</v>
      </c>
      <c r="K180">
        <v>351</v>
      </c>
    </row>
    <row r="181" spans="1:11">
      <c r="A181">
        <v>14074</v>
      </c>
      <c r="B181" t="s">
        <v>915</v>
      </c>
      <c r="C181" t="s">
        <v>762</v>
      </c>
      <c r="D181" t="s">
        <v>404</v>
      </c>
      <c r="E181" t="s">
        <v>543</v>
      </c>
      <c r="F181">
        <v>20</v>
      </c>
      <c r="G181">
        <v>1974</v>
      </c>
      <c r="H181">
        <v>16</v>
      </c>
      <c r="I181">
        <v>29.25</v>
      </c>
      <c r="J181">
        <v>2486.3960000000002</v>
      </c>
      <c r="K181">
        <v>1216</v>
      </c>
    </row>
    <row r="182" spans="1:11">
      <c r="A182">
        <v>14075</v>
      </c>
      <c r="B182" t="s">
        <v>915</v>
      </c>
      <c r="C182" t="s">
        <v>911</v>
      </c>
      <c r="D182" t="s">
        <v>404</v>
      </c>
      <c r="E182" t="s">
        <v>543</v>
      </c>
      <c r="F182">
        <v>20</v>
      </c>
      <c r="G182">
        <v>1999</v>
      </c>
      <c r="H182">
        <v>9</v>
      </c>
      <c r="I182">
        <v>46.75</v>
      </c>
      <c r="J182">
        <v>2764.114</v>
      </c>
      <c r="K182">
        <v>1000</v>
      </c>
    </row>
    <row r="183" spans="1:11">
      <c r="A183">
        <v>16013</v>
      </c>
      <c r="B183" t="s">
        <v>916</v>
      </c>
      <c r="C183" t="s">
        <v>700</v>
      </c>
      <c r="E183" t="s">
        <v>661</v>
      </c>
      <c r="F183">
        <v>79</v>
      </c>
      <c r="G183">
        <v>1988</v>
      </c>
      <c r="H183">
        <v>723</v>
      </c>
      <c r="I183">
        <v>0</v>
      </c>
      <c r="J183">
        <v>0</v>
      </c>
      <c r="K183">
        <v>0</v>
      </c>
    </row>
    <row r="184" spans="1:11">
      <c r="A184">
        <v>20581</v>
      </c>
      <c r="B184" t="s">
        <v>917</v>
      </c>
      <c r="C184" t="s">
        <v>918</v>
      </c>
      <c r="E184" t="s">
        <v>699</v>
      </c>
      <c r="F184">
        <v>94</v>
      </c>
      <c r="G184">
        <v>1977</v>
      </c>
      <c r="H184">
        <v>725</v>
      </c>
      <c r="I184">
        <v>0</v>
      </c>
      <c r="J184">
        <v>0</v>
      </c>
      <c r="K184">
        <v>0</v>
      </c>
    </row>
    <row r="185" spans="1:11">
      <c r="A185">
        <v>20580</v>
      </c>
      <c r="B185" t="s">
        <v>917</v>
      </c>
      <c r="C185" t="s">
        <v>919</v>
      </c>
      <c r="D185" t="s">
        <v>399</v>
      </c>
      <c r="E185" t="s">
        <v>699</v>
      </c>
      <c r="F185">
        <v>94</v>
      </c>
      <c r="G185">
        <v>2009</v>
      </c>
      <c r="H185">
        <v>724</v>
      </c>
      <c r="I185">
        <v>0</v>
      </c>
      <c r="J185">
        <v>0</v>
      </c>
      <c r="K185">
        <v>0</v>
      </c>
    </row>
    <row r="186" spans="1:11">
      <c r="A186">
        <v>10034</v>
      </c>
      <c r="B186" t="s">
        <v>920</v>
      </c>
      <c r="C186" t="s">
        <v>678</v>
      </c>
      <c r="E186" t="s">
        <v>921</v>
      </c>
      <c r="F186">
        <v>68</v>
      </c>
      <c r="G186">
        <v>1959</v>
      </c>
      <c r="H186">
        <v>221</v>
      </c>
      <c r="I186">
        <v>7.5309999999999997</v>
      </c>
      <c r="J186">
        <v>628.601</v>
      </c>
      <c r="K186">
        <v>325</v>
      </c>
    </row>
    <row r="187" spans="1:11">
      <c r="A187">
        <v>10035</v>
      </c>
      <c r="B187" t="s">
        <v>922</v>
      </c>
      <c r="C187" t="s">
        <v>800</v>
      </c>
      <c r="D187" t="s">
        <v>404</v>
      </c>
      <c r="E187" t="s">
        <v>921</v>
      </c>
      <c r="F187">
        <v>68</v>
      </c>
      <c r="G187">
        <v>1959</v>
      </c>
      <c r="H187">
        <v>294</v>
      </c>
      <c r="I187">
        <v>2.875</v>
      </c>
      <c r="J187">
        <v>361.62200000000001</v>
      </c>
      <c r="K187">
        <v>233</v>
      </c>
    </row>
    <row r="188" spans="1:11">
      <c r="A188">
        <v>24218</v>
      </c>
      <c r="B188" t="s">
        <v>923</v>
      </c>
      <c r="C188" t="s">
        <v>700</v>
      </c>
      <c r="E188" t="s">
        <v>679</v>
      </c>
      <c r="F188">
        <v>51</v>
      </c>
      <c r="G188">
        <v>1969</v>
      </c>
      <c r="H188">
        <v>22</v>
      </c>
      <c r="I188">
        <v>29.437999999999999</v>
      </c>
      <c r="J188">
        <v>2341.107</v>
      </c>
      <c r="K188">
        <v>1077</v>
      </c>
    </row>
    <row r="189" spans="1:11">
      <c r="A189">
        <v>10069</v>
      </c>
      <c r="B189" t="s">
        <v>924</v>
      </c>
      <c r="C189" t="s">
        <v>660</v>
      </c>
      <c r="E189" t="s">
        <v>669</v>
      </c>
      <c r="F189">
        <v>61</v>
      </c>
      <c r="G189">
        <v>1983</v>
      </c>
      <c r="H189">
        <v>602</v>
      </c>
      <c r="I189">
        <v>1.3440000000000001</v>
      </c>
      <c r="J189">
        <v>33.027000000000001</v>
      </c>
      <c r="K189">
        <v>0</v>
      </c>
    </row>
    <row r="190" spans="1:11">
      <c r="A190">
        <v>15032</v>
      </c>
      <c r="B190" t="s">
        <v>925</v>
      </c>
      <c r="C190" t="s">
        <v>926</v>
      </c>
      <c r="E190" t="s">
        <v>728</v>
      </c>
      <c r="F190">
        <v>73</v>
      </c>
      <c r="G190">
        <v>1942</v>
      </c>
      <c r="H190">
        <v>442</v>
      </c>
      <c r="I190">
        <v>2.5619999999999998</v>
      </c>
      <c r="J190">
        <v>151.798</v>
      </c>
      <c r="K190">
        <v>43</v>
      </c>
    </row>
    <row r="191" spans="1:11">
      <c r="A191">
        <v>15031</v>
      </c>
      <c r="B191" t="s">
        <v>927</v>
      </c>
      <c r="C191" t="s">
        <v>673</v>
      </c>
      <c r="D191" t="s">
        <v>404</v>
      </c>
      <c r="E191" t="s">
        <v>728</v>
      </c>
      <c r="F191">
        <v>73</v>
      </c>
      <c r="G191">
        <v>1947</v>
      </c>
      <c r="H191">
        <v>417</v>
      </c>
      <c r="I191">
        <v>2.75</v>
      </c>
      <c r="J191">
        <v>182.07400000000001</v>
      </c>
      <c r="K191">
        <v>65</v>
      </c>
    </row>
    <row r="192" spans="1:11">
      <c r="A192">
        <v>97290</v>
      </c>
      <c r="B192" t="s">
        <v>928</v>
      </c>
      <c r="C192" t="s">
        <v>663</v>
      </c>
      <c r="E192" t="s">
        <v>438</v>
      </c>
      <c r="F192">
        <v>6</v>
      </c>
      <c r="G192">
        <v>1970</v>
      </c>
      <c r="H192">
        <v>726</v>
      </c>
      <c r="I192">
        <v>0</v>
      </c>
      <c r="J192">
        <v>0</v>
      </c>
      <c r="K192">
        <v>0</v>
      </c>
    </row>
    <row r="193" spans="1:11">
      <c r="A193">
        <v>16056</v>
      </c>
      <c r="B193" t="s">
        <v>929</v>
      </c>
      <c r="C193" t="s">
        <v>727</v>
      </c>
      <c r="E193" t="s">
        <v>930</v>
      </c>
      <c r="F193">
        <v>82</v>
      </c>
      <c r="G193">
        <v>1966</v>
      </c>
      <c r="H193">
        <v>611</v>
      </c>
      <c r="I193">
        <v>1.375</v>
      </c>
      <c r="J193">
        <v>27.786000000000001</v>
      </c>
      <c r="K193">
        <v>0</v>
      </c>
    </row>
    <row r="194" spans="1:11">
      <c r="A194">
        <v>10008</v>
      </c>
      <c r="B194" t="s">
        <v>931</v>
      </c>
      <c r="C194" t="s">
        <v>804</v>
      </c>
      <c r="E194" t="s">
        <v>869</v>
      </c>
      <c r="F194">
        <v>66</v>
      </c>
      <c r="G194">
        <v>1968</v>
      </c>
      <c r="H194">
        <v>229</v>
      </c>
      <c r="I194">
        <v>12.422000000000001</v>
      </c>
      <c r="J194">
        <v>584.54300000000001</v>
      </c>
      <c r="K194">
        <v>140</v>
      </c>
    </row>
    <row r="195" spans="1:11">
      <c r="A195">
        <v>13048</v>
      </c>
      <c r="B195" t="s">
        <v>932</v>
      </c>
      <c r="C195" t="s">
        <v>800</v>
      </c>
      <c r="D195" t="s">
        <v>404</v>
      </c>
      <c r="E195" t="s">
        <v>869</v>
      </c>
      <c r="F195">
        <v>66</v>
      </c>
      <c r="G195">
        <v>1970</v>
      </c>
      <c r="H195">
        <v>727</v>
      </c>
      <c r="I195">
        <v>0</v>
      </c>
      <c r="J195">
        <v>0</v>
      </c>
      <c r="K195">
        <v>0</v>
      </c>
    </row>
    <row r="196" spans="1:11">
      <c r="A196">
        <v>13070</v>
      </c>
      <c r="B196" t="s">
        <v>933</v>
      </c>
      <c r="C196" t="s">
        <v>934</v>
      </c>
      <c r="D196" t="s">
        <v>404</v>
      </c>
      <c r="E196" t="s">
        <v>687</v>
      </c>
      <c r="F196">
        <v>16</v>
      </c>
      <c r="G196">
        <v>1981</v>
      </c>
      <c r="H196">
        <v>728</v>
      </c>
      <c r="I196">
        <v>0</v>
      </c>
      <c r="J196">
        <v>0</v>
      </c>
      <c r="K196">
        <v>0</v>
      </c>
    </row>
    <row r="197" spans="1:11">
      <c r="A197">
        <v>16072</v>
      </c>
      <c r="B197" t="s">
        <v>935</v>
      </c>
      <c r="C197" t="s">
        <v>835</v>
      </c>
      <c r="D197" t="s">
        <v>404</v>
      </c>
      <c r="E197" t="s">
        <v>814</v>
      </c>
      <c r="F197">
        <v>87</v>
      </c>
      <c r="G197">
        <v>1947</v>
      </c>
      <c r="H197">
        <v>296</v>
      </c>
      <c r="I197">
        <v>5.4770000000000003</v>
      </c>
      <c r="J197">
        <v>358.36099999999999</v>
      </c>
      <c r="K197">
        <v>144</v>
      </c>
    </row>
    <row r="198" spans="1:11">
      <c r="A198">
        <v>18106</v>
      </c>
      <c r="B198" t="s">
        <v>936</v>
      </c>
      <c r="C198" t="s">
        <v>937</v>
      </c>
      <c r="D198" t="s">
        <v>399</v>
      </c>
      <c r="E198" t="s">
        <v>737</v>
      </c>
      <c r="F198">
        <v>21</v>
      </c>
      <c r="G198">
        <v>2007</v>
      </c>
      <c r="H198">
        <v>433</v>
      </c>
      <c r="I198">
        <v>1.93</v>
      </c>
      <c r="J198">
        <v>157.773</v>
      </c>
      <c r="K198">
        <v>72</v>
      </c>
    </row>
    <row r="199" spans="1:11">
      <c r="A199">
        <v>96162</v>
      </c>
      <c r="B199" t="s">
        <v>938</v>
      </c>
      <c r="C199" t="s">
        <v>747</v>
      </c>
      <c r="E199" t="s">
        <v>939</v>
      </c>
      <c r="F199">
        <v>5</v>
      </c>
      <c r="G199">
        <v>1963</v>
      </c>
      <c r="H199">
        <v>206</v>
      </c>
      <c r="I199">
        <v>18.305</v>
      </c>
      <c r="J199">
        <v>672.14300000000003</v>
      </c>
      <c r="K199">
        <v>38</v>
      </c>
    </row>
    <row r="200" spans="1:11">
      <c r="A200">
        <v>96163</v>
      </c>
      <c r="B200" t="s">
        <v>940</v>
      </c>
      <c r="C200" t="s">
        <v>941</v>
      </c>
      <c r="D200" t="s">
        <v>404</v>
      </c>
      <c r="E200" t="s">
        <v>939</v>
      </c>
      <c r="F200">
        <v>5</v>
      </c>
      <c r="G200">
        <v>1963</v>
      </c>
      <c r="H200">
        <v>205</v>
      </c>
      <c r="I200">
        <v>16.187999999999999</v>
      </c>
      <c r="J200">
        <v>676.30799999999999</v>
      </c>
      <c r="K200">
        <v>92</v>
      </c>
    </row>
    <row r="201" spans="1:11">
      <c r="A201">
        <v>20568</v>
      </c>
      <c r="B201" t="s">
        <v>942</v>
      </c>
      <c r="C201" t="s">
        <v>943</v>
      </c>
      <c r="D201" t="s">
        <v>404</v>
      </c>
      <c r="E201" t="s">
        <v>703</v>
      </c>
      <c r="F201">
        <v>69</v>
      </c>
      <c r="G201">
        <v>1951</v>
      </c>
      <c r="H201">
        <v>571</v>
      </c>
      <c r="I201">
        <v>0.875</v>
      </c>
      <c r="J201">
        <v>52.923999999999999</v>
      </c>
      <c r="K201">
        <v>19</v>
      </c>
    </row>
    <row r="202" spans="1:11">
      <c r="A202">
        <v>11050</v>
      </c>
      <c r="B202" t="s">
        <v>944</v>
      </c>
      <c r="C202" t="s">
        <v>762</v>
      </c>
      <c r="D202" t="s">
        <v>404</v>
      </c>
      <c r="E202" t="s">
        <v>531</v>
      </c>
      <c r="F202">
        <v>64</v>
      </c>
      <c r="G202">
        <v>1976</v>
      </c>
      <c r="H202">
        <v>156</v>
      </c>
      <c r="I202">
        <v>13.282</v>
      </c>
      <c r="J202">
        <v>966.20399999999995</v>
      </c>
      <c r="K202">
        <v>418</v>
      </c>
    </row>
    <row r="203" spans="1:11">
      <c r="A203">
        <v>96217</v>
      </c>
      <c r="B203" t="s">
        <v>944</v>
      </c>
      <c r="C203" t="s">
        <v>945</v>
      </c>
      <c r="E203" t="s">
        <v>531</v>
      </c>
      <c r="F203">
        <v>64</v>
      </c>
      <c r="G203">
        <v>1949</v>
      </c>
      <c r="H203">
        <v>129</v>
      </c>
      <c r="I203">
        <v>18.337</v>
      </c>
      <c r="J203">
        <v>1208.559</v>
      </c>
      <c r="K203">
        <v>476</v>
      </c>
    </row>
    <row r="204" spans="1:11">
      <c r="A204">
        <v>25054</v>
      </c>
      <c r="B204" t="s">
        <v>946</v>
      </c>
      <c r="C204" t="s">
        <v>663</v>
      </c>
      <c r="E204" t="s">
        <v>947</v>
      </c>
      <c r="F204">
        <v>56</v>
      </c>
      <c r="G204">
        <v>1953</v>
      </c>
      <c r="H204">
        <v>146</v>
      </c>
      <c r="I204">
        <v>25.376000000000001</v>
      </c>
      <c r="J204">
        <v>1024.548</v>
      </c>
      <c r="K204">
        <v>182</v>
      </c>
    </row>
    <row r="205" spans="1:11">
      <c r="A205">
        <v>26022</v>
      </c>
      <c r="B205" t="s">
        <v>946</v>
      </c>
      <c r="C205" t="s">
        <v>660</v>
      </c>
      <c r="E205" t="s">
        <v>947</v>
      </c>
      <c r="F205">
        <v>56</v>
      </c>
      <c r="G205">
        <v>1976</v>
      </c>
      <c r="H205">
        <v>729</v>
      </c>
      <c r="I205">
        <v>0</v>
      </c>
      <c r="J205">
        <v>0</v>
      </c>
      <c r="K205">
        <v>0</v>
      </c>
    </row>
    <row r="206" spans="1:11">
      <c r="A206">
        <v>28006</v>
      </c>
      <c r="B206" t="s">
        <v>948</v>
      </c>
      <c r="C206" t="s">
        <v>663</v>
      </c>
      <c r="E206" t="s">
        <v>29</v>
      </c>
      <c r="F206">
        <v>17</v>
      </c>
      <c r="G206">
        <v>1992</v>
      </c>
      <c r="H206">
        <v>19</v>
      </c>
      <c r="I206">
        <v>27.594000000000001</v>
      </c>
      <c r="J206">
        <v>2420.1460000000002</v>
      </c>
      <c r="K206">
        <v>1206</v>
      </c>
    </row>
    <row r="207" spans="1:11">
      <c r="A207">
        <v>14021</v>
      </c>
      <c r="B207" t="s">
        <v>948</v>
      </c>
      <c r="C207" t="s">
        <v>904</v>
      </c>
      <c r="E207" t="s">
        <v>47</v>
      </c>
      <c r="F207">
        <v>33</v>
      </c>
      <c r="G207">
        <v>1969</v>
      </c>
      <c r="H207">
        <v>295</v>
      </c>
      <c r="I207">
        <v>8.5950000000000006</v>
      </c>
      <c r="J207">
        <v>358.58600000000001</v>
      </c>
      <c r="K207">
        <v>57</v>
      </c>
    </row>
    <row r="208" spans="1:11">
      <c r="A208">
        <v>17097</v>
      </c>
      <c r="B208" t="s">
        <v>949</v>
      </c>
      <c r="C208" t="s">
        <v>950</v>
      </c>
      <c r="E208" t="s">
        <v>661</v>
      </c>
      <c r="F208">
        <v>79</v>
      </c>
      <c r="G208">
        <v>1989</v>
      </c>
      <c r="H208">
        <v>119</v>
      </c>
      <c r="I208">
        <v>19.516999999999999</v>
      </c>
      <c r="J208">
        <v>1277.595</v>
      </c>
      <c r="K208">
        <v>499</v>
      </c>
    </row>
    <row r="209" spans="1:11">
      <c r="A209">
        <v>11019</v>
      </c>
      <c r="B209" t="s">
        <v>951</v>
      </c>
      <c r="C209" t="s">
        <v>671</v>
      </c>
      <c r="E209" t="s">
        <v>952</v>
      </c>
      <c r="F209">
        <v>45</v>
      </c>
      <c r="G209">
        <v>1950</v>
      </c>
      <c r="H209">
        <v>626</v>
      </c>
      <c r="I209">
        <v>0.46899999999999997</v>
      </c>
      <c r="J209">
        <v>19.335999999999999</v>
      </c>
      <c r="K209">
        <v>0</v>
      </c>
    </row>
    <row r="210" spans="1:11">
      <c r="A210">
        <v>18010</v>
      </c>
      <c r="B210" t="s">
        <v>951</v>
      </c>
      <c r="C210" t="s">
        <v>700</v>
      </c>
      <c r="E210" t="s">
        <v>814</v>
      </c>
      <c r="F210">
        <v>87</v>
      </c>
      <c r="G210">
        <v>1948</v>
      </c>
      <c r="H210">
        <v>440</v>
      </c>
      <c r="I210">
        <v>3.3439999999999999</v>
      </c>
      <c r="J210">
        <v>152.279</v>
      </c>
      <c r="K210">
        <v>51</v>
      </c>
    </row>
    <row r="211" spans="1:11">
      <c r="A211">
        <v>18011</v>
      </c>
      <c r="B211" t="s">
        <v>953</v>
      </c>
      <c r="C211" t="s">
        <v>835</v>
      </c>
      <c r="D211" t="s">
        <v>404</v>
      </c>
      <c r="E211" t="s">
        <v>814</v>
      </c>
      <c r="F211">
        <v>87</v>
      </c>
      <c r="G211">
        <v>1950</v>
      </c>
      <c r="H211">
        <v>441</v>
      </c>
      <c r="I211">
        <v>3.3439999999999999</v>
      </c>
      <c r="J211">
        <v>152.279</v>
      </c>
      <c r="K211">
        <v>51</v>
      </c>
    </row>
    <row r="212" spans="1:11">
      <c r="A212">
        <v>18069</v>
      </c>
      <c r="B212" t="s">
        <v>954</v>
      </c>
      <c r="C212" t="s">
        <v>663</v>
      </c>
      <c r="E212" t="s">
        <v>546</v>
      </c>
      <c r="F212">
        <v>88</v>
      </c>
      <c r="G212">
        <v>1978</v>
      </c>
      <c r="H212">
        <v>553</v>
      </c>
      <c r="I212">
        <v>2.5</v>
      </c>
      <c r="J212">
        <v>64.474999999999994</v>
      </c>
      <c r="K212">
        <v>0</v>
      </c>
    </row>
    <row r="213" spans="1:11">
      <c r="A213">
        <v>18068</v>
      </c>
      <c r="B213" t="s">
        <v>955</v>
      </c>
      <c r="C213" t="s">
        <v>956</v>
      </c>
      <c r="D213" t="s">
        <v>404</v>
      </c>
      <c r="E213" t="s">
        <v>546</v>
      </c>
      <c r="F213">
        <v>88</v>
      </c>
      <c r="G213">
        <v>1982</v>
      </c>
      <c r="H213">
        <v>412</v>
      </c>
      <c r="I213">
        <v>5.9690000000000003</v>
      </c>
      <c r="J213">
        <v>186.1</v>
      </c>
      <c r="K213">
        <v>0</v>
      </c>
    </row>
    <row r="214" spans="1:11">
      <c r="A214">
        <v>15059</v>
      </c>
      <c r="B214" t="s">
        <v>957</v>
      </c>
      <c r="C214" t="s">
        <v>764</v>
      </c>
      <c r="E214" t="s">
        <v>833</v>
      </c>
      <c r="F214">
        <v>54</v>
      </c>
      <c r="G214">
        <v>1959</v>
      </c>
      <c r="H214">
        <v>222</v>
      </c>
      <c r="I214">
        <v>7.875</v>
      </c>
      <c r="J214">
        <v>623.63900000000001</v>
      </c>
      <c r="K214">
        <v>300</v>
      </c>
    </row>
    <row r="215" spans="1:11">
      <c r="A215">
        <v>99594</v>
      </c>
      <c r="B215" t="s">
        <v>958</v>
      </c>
      <c r="C215" t="s">
        <v>671</v>
      </c>
      <c r="E215" t="s">
        <v>31</v>
      </c>
      <c r="F215">
        <v>19</v>
      </c>
      <c r="G215">
        <v>1960</v>
      </c>
      <c r="H215">
        <v>196</v>
      </c>
      <c r="I215">
        <v>9.5630000000000006</v>
      </c>
      <c r="J215">
        <v>715.21900000000005</v>
      </c>
      <c r="K215">
        <v>326</v>
      </c>
    </row>
    <row r="216" spans="1:11">
      <c r="A216">
        <v>15024</v>
      </c>
      <c r="B216" t="s">
        <v>959</v>
      </c>
      <c r="C216" t="s">
        <v>960</v>
      </c>
      <c r="E216" t="s">
        <v>574</v>
      </c>
      <c r="F216">
        <v>67</v>
      </c>
      <c r="G216">
        <v>1959</v>
      </c>
      <c r="H216">
        <v>558</v>
      </c>
      <c r="I216">
        <v>0.93799999999999994</v>
      </c>
      <c r="J216">
        <v>62.347000000000001</v>
      </c>
      <c r="K216">
        <v>26</v>
      </c>
    </row>
    <row r="217" spans="1:11">
      <c r="A217">
        <v>24309</v>
      </c>
      <c r="B217" t="s">
        <v>961</v>
      </c>
      <c r="C217" t="s">
        <v>693</v>
      </c>
      <c r="E217" t="s">
        <v>962</v>
      </c>
      <c r="F217">
        <v>85</v>
      </c>
      <c r="G217">
        <v>1985</v>
      </c>
      <c r="H217">
        <v>75</v>
      </c>
      <c r="I217">
        <v>27.5</v>
      </c>
      <c r="J217">
        <v>1662.6510000000001</v>
      </c>
      <c r="K217">
        <v>565</v>
      </c>
    </row>
    <row r="218" spans="1:11">
      <c r="A218">
        <v>24311</v>
      </c>
      <c r="B218" t="s">
        <v>961</v>
      </c>
      <c r="C218" t="s">
        <v>700</v>
      </c>
      <c r="E218" t="s">
        <v>962</v>
      </c>
      <c r="F218">
        <v>85</v>
      </c>
      <c r="G218">
        <v>1989</v>
      </c>
      <c r="H218">
        <v>285</v>
      </c>
      <c r="I218">
        <v>8</v>
      </c>
      <c r="J218">
        <v>395.07499999999999</v>
      </c>
      <c r="K218">
        <v>119</v>
      </c>
    </row>
    <row r="219" spans="1:11">
      <c r="A219">
        <v>20588</v>
      </c>
      <c r="B219" t="s">
        <v>963</v>
      </c>
      <c r="C219" t="s">
        <v>868</v>
      </c>
      <c r="D219" t="s">
        <v>399</v>
      </c>
      <c r="E219" t="s">
        <v>725</v>
      </c>
      <c r="F219">
        <v>95</v>
      </c>
      <c r="G219">
        <v>2010</v>
      </c>
      <c r="H219">
        <v>730</v>
      </c>
      <c r="I219">
        <v>0</v>
      </c>
      <c r="J219">
        <v>0</v>
      </c>
      <c r="K219">
        <v>0</v>
      </c>
    </row>
    <row r="220" spans="1:11">
      <c r="A220">
        <v>16020</v>
      </c>
      <c r="B220" t="s">
        <v>964</v>
      </c>
      <c r="C220" t="s">
        <v>764</v>
      </c>
      <c r="E220" t="s">
        <v>952</v>
      </c>
      <c r="F220">
        <v>45</v>
      </c>
      <c r="G220">
        <v>1968</v>
      </c>
      <c r="H220">
        <v>283</v>
      </c>
      <c r="I220">
        <v>8.8130000000000006</v>
      </c>
      <c r="J220">
        <v>403.48700000000002</v>
      </c>
      <c r="K220">
        <v>54</v>
      </c>
    </row>
    <row r="221" spans="1:11">
      <c r="A221">
        <v>15027</v>
      </c>
      <c r="B221" t="s">
        <v>965</v>
      </c>
      <c r="C221" t="s">
        <v>739</v>
      </c>
      <c r="E221" t="s">
        <v>728</v>
      </c>
      <c r="F221">
        <v>73</v>
      </c>
      <c r="G221">
        <v>1951</v>
      </c>
      <c r="H221">
        <v>580</v>
      </c>
      <c r="I221">
        <v>0.96899999999999997</v>
      </c>
      <c r="J221">
        <v>46.984000000000002</v>
      </c>
      <c r="K221">
        <v>0</v>
      </c>
    </row>
    <row r="222" spans="1:11">
      <c r="A222">
        <v>18095</v>
      </c>
      <c r="B222" t="s">
        <v>965</v>
      </c>
      <c r="C222" t="s">
        <v>764</v>
      </c>
      <c r="E222" t="s">
        <v>966</v>
      </c>
      <c r="F222">
        <v>90</v>
      </c>
      <c r="G222">
        <v>1957</v>
      </c>
      <c r="H222">
        <v>591</v>
      </c>
      <c r="I222">
        <v>1.7809999999999999</v>
      </c>
      <c r="J222">
        <v>39.380000000000003</v>
      </c>
      <c r="K222">
        <v>0</v>
      </c>
    </row>
    <row r="223" spans="1:11">
      <c r="A223">
        <v>10021</v>
      </c>
      <c r="B223" t="s">
        <v>967</v>
      </c>
      <c r="C223" t="s">
        <v>764</v>
      </c>
      <c r="E223" t="s">
        <v>574</v>
      </c>
      <c r="F223">
        <v>67</v>
      </c>
      <c r="G223">
        <v>1964</v>
      </c>
      <c r="H223">
        <v>382</v>
      </c>
      <c r="I223">
        <v>2.7189999999999999</v>
      </c>
      <c r="J223">
        <v>216.60400000000001</v>
      </c>
      <c r="K223">
        <v>99</v>
      </c>
    </row>
    <row r="224" spans="1:11">
      <c r="A224">
        <v>17062</v>
      </c>
      <c r="B224" t="s">
        <v>968</v>
      </c>
      <c r="C224" t="s">
        <v>690</v>
      </c>
      <c r="D224" t="s">
        <v>399</v>
      </c>
      <c r="E224" t="s">
        <v>930</v>
      </c>
      <c r="F224">
        <v>82</v>
      </c>
      <c r="G224">
        <v>2004</v>
      </c>
      <c r="H224">
        <v>65</v>
      </c>
      <c r="I224">
        <v>26.125</v>
      </c>
      <c r="J224">
        <v>1734.1559999999999</v>
      </c>
      <c r="K224">
        <v>714</v>
      </c>
    </row>
    <row r="225" spans="1:11">
      <c r="A225">
        <v>18136</v>
      </c>
      <c r="B225" t="s">
        <v>968</v>
      </c>
      <c r="C225" t="s">
        <v>702</v>
      </c>
      <c r="E225" t="s">
        <v>930</v>
      </c>
      <c r="F225">
        <v>82</v>
      </c>
      <c r="G225">
        <v>1970</v>
      </c>
      <c r="H225">
        <v>89</v>
      </c>
      <c r="I225">
        <v>24.219000000000001</v>
      </c>
      <c r="J225">
        <v>1508.106</v>
      </c>
      <c r="K225">
        <v>521</v>
      </c>
    </row>
    <row r="226" spans="1:11">
      <c r="A226">
        <v>96108</v>
      </c>
      <c r="B226" t="s">
        <v>969</v>
      </c>
      <c r="C226" t="s">
        <v>739</v>
      </c>
      <c r="E226" t="s">
        <v>552</v>
      </c>
      <c r="F226">
        <v>1</v>
      </c>
      <c r="G226">
        <v>1967</v>
      </c>
      <c r="H226">
        <v>731</v>
      </c>
      <c r="I226">
        <v>0</v>
      </c>
      <c r="J226">
        <v>0</v>
      </c>
      <c r="K226">
        <v>0</v>
      </c>
    </row>
    <row r="227" spans="1:11">
      <c r="A227">
        <v>96059</v>
      </c>
      <c r="B227" t="s">
        <v>970</v>
      </c>
      <c r="C227" t="s">
        <v>655</v>
      </c>
      <c r="D227" t="s">
        <v>404</v>
      </c>
      <c r="E227" t="s">
        <v>552</v>
      </c>
      <c r="F227">
        <v>1</v>
      </c>
      <c r="G227">
        <v>1970</v>
      </c>
      <c r="H227">
        <v>50</v>
      </c>
      <c r="I227">
        <v>25.571000000000002</v>
      </c>
      <c r="J227">
        <v>1933.982</v>
      </c>
      <c r="K227">
        <v>831</v>
      </c>
    </row>
    <row r="228" spans="1:11">
      <c r="A228">
        <v>98419</v>
      </c>
      <c r="B228" t="s">
        <v>971</v>
      </c>
      <c r="C228" t="s">
        <v>891</v>
      </c>
      <c r="E228" t="s">
        <v>684</v>
      </c>
      <c r="F228">
        <v>27</v>
      </c>
      <c r="G228">
        <v>1952</v>
      </c>
      <c r="H228">
        <v>353</v>
      </c>
      <c r="I228">
        <v>7.9690000000000003</v>
      </c>
      <c r="J228">
        <v>257.43</v>
      </c>
      <c r="K228">
        <v>0</v>
      </c>
    </row>
    <row r="229" spans="1:11">
      <c r="A229">
        <v>17075</v>
      </c>
      <c r="B229" t="s">
        <v>972</v>
      </c>
      <c r="C229" t="s">
        <v>973</v>
      </c>
      <c r="D229" t="s">
        <v>801</v>
      </c>
      <c r="E229" t="s">
        <v>684</v>
      </c>
      <c r="F229">
        <v>27</v>
      </c>
      <c r="G229">
        <v>2011</v>
      </c>
      <c r="H229">
        <v>732</v>
      </c>
      <c r="I229">
        <v>0</v>
      </c>
      <c r="J229">
        <v>0</v>
      </c>
      <c r="K229">
        <v>0</v>
      </c>
    </row>
    <row r="230" spans="1:11">
      <c r="A230">
        <v>98473</v>
      </c>
      <c r="B230" t="s">
        <v>972</v>
      </c>
      <c r="C230" t="s">
        <v>974</v>
      </c>
      <c r="D230" t="s">
        <v>404</v>
      </c>
      <c r="E230" t="s">
        <v>684</v>
      </c>
      <c r="F230">
        <v>27</v>
      </c>
      <c r="G230">
        <v>1990</v>
      </c>
      <c r="H230">
        <v>733</v>
      </c>
      <c r="I230">
        <v>0</v>
      </c>
      <c r="J230">
        <v>0</v>
      </c>
      <c r="K230">
        <v>0</v>
      </c>
    </row>
    <row r="231" spans="1:11">
      <c r="A231">
        <v>14006</v>
      </c>
      <c r="B231" t="s">
        <v>975</v>
      </c>
      <c r="C231" t="s">
        <v>693</v>
      </c>
      <c r="E231" t="s">
        <v>552</v>
      </c>
      <c r="F231">
        <v>1</v>
      </c>
      <c r="G231">
        <v>1970</v>
      </c>
      <c r="H231">
        <v>107</v>
      </c>
      <c r="I231">
        <v>16.72</v>
      </c>
      <c r="J231">
        <v>1354.8109999999999</v>
      </c>
      <c r="K231">
        <v>643</v>
      </c>
    </row>
    <row r="232" spans="1:11">
      <c r="A232">
        <v>17032</v>
      </c>
      <c r="B232" t="s">
        <v>976</v>
      </c>
      <c r="C232" t="s">
        <v>934</v>
      </c>
      <c r="D232" t="s">
        <v>404</v>
      </c>
      <c r="E232" t="s">
        <v>552</v>
      </c>
      <c r="F232">
        <v>1</v>
      </c>
      <c r="G232">
        <v>2000</v>
      </c>
      <c r="H232">
        <v>641</v>
      </c>
      <c r="I232">
        <v>0.5</v>
      </c>
      <c r="J232">
        <v>15.923999999999999</v>
      </c>
      <c r="K232">
        <v>0</v>
      </c>
    </row>
    <row r="233" spans="1:11">
      <c r="A233">
        <v>18113</v>
      </c>
      <c r="B233" t="s">
        <v>977</v>
      </c>
      <c r="C233" t="s">
        <v>978</v>
      </c>
      <c r="E233" t="s">
        <v>653</v>
      </c>
      <c r="F233">
        <v>86</v>
      </c>
      <c r="G233">
        <v>1974</v>
      </c>
      <c r="H233">
        <v>332</v>
      </c>
      <c r="I233">
        <v>3.782</v>
      </c>
      <c r="J233">
        <v>295.22199999999998</v>
      </c>
      <c r="K233">
        <v>120</v>
      </c>
    </row>
    <row r="234" spans="1:11">
      <c r="A234">
        <v>18114</v>
      </c>
      <c r="B234" t="s">
        <v>979</v>
      </c>
      <c r="C234" t="s">
        <v>980</v>
      </c>
      <c r="D234" t="s">
        <v>404</v>
      </c>
      <c r="E234" t="s">
        <v>653</v>
      </c>
      <c r="F234">
        <v>86</v>
      </c>
      <c r="G234">
        <v>1977</v>
      </c>
      <c r="H234">
        <v>734</v>
      </c>
      <c r="I234">
        <v>0</v>
      </c>
      <c r="J234">
        <v>0</v>
      </c>
      <c r="K234">
        <v>0</v>
      </c>
    </row>
    <row r="235" spans="1:11">
      <c r="A235">
        <v>98423</v>
      </c>
      <c r="B235" t="s">
        <v>981</v>
      </c>
      <c r="C235" t="s">
        <v>678</v>
      </c>
      <c r="E235" t="s">
        <v>684</v>
      </c>
      <c r="F235">
        <v>27</v>
      </c>
      <c r="G235">
        <v>1982</v>
      </c>
      <c r="H235">
        <v>259</v>
      </c>
      <c r="I235">
        <v>9.6560000000000006</v>
      </c>
      <c r="J235">
        <v>465.94799999999998</v>
      </c>
      <c r="K235">
        <v>113</v>
      </c>
    </row>
    <row r="236" spans="1:11">
      <c r="A236">
        <v>17098</v>
      </c>
      <c r="B236" t="s">
        <v>982</v>
      </c>
      <c r="C236" t="s">
        <v>983</v>
      </c>
      <c r="D236" t="s">
        <v>404</v>
      </c>
      <c r="E236" t="s">
        <v>687</v>
      </c>
      <c r="F236">
        <v>16</v>
      </c>
      <c r="G236">
        <v>1979</v>
      </c>
      <c r="H236">
        <v>429</v>
      </c>
      <c r="I236">
        <v>4.625</v>
      </c>
      <c r="J236">
        <v>169.964</v>
      </c>
      <c r="K236">
        <v>44</v>
      </c>
    </row>
    <row r="237" spans="1:11">
      <c r="A237">
        <v>21796</v>
      </c>
      <c r="B237" t="s">
        <v>982</v>
      </c>
      <c r="C237" t="s">
        <v>857</v>
      </c>
      <c r="D237" t="s">
        <v>404</v>
      </c>
      <c r="E237" t="s">
        <v>684</v>
      </c>
      <c r="F237">
        <v>27</v>
      </c>
      <c r="G237">
        <v>1992</v>
      </c>
      <c r="H237">
        <v>735</v>
      </c>
      <c r="I237">
        <v>0</v>
      </c>
      <c r="J237">
        <v>0</v>
      </c>
      <c r="K237">
        <v>0</v>
      </c>
    </row>
    <row r="238" spans="1:11">
      <c r="A238">
        <v>99500</v>
      </c>
      <c r="B238" t="s">
        <v>982</v>
      </c>
      <c r="C238" t="s">
        <v>984</v>
      </c>
      <c r="D238" t="s">
        <v>404</v>
      </c>
      <c r="E238" t="s">
        <v>684</v>
      </c>
      <c r="F238">
        <v>27</v>
      </c>
      <c r="G238">
        <v>1962</v>
      </c>
      <c r="H238">
        <v>587</v>
      </c>
      <c r="I238">
        <v>1</v>
      </c>
      <c r="J238">
        <v>41.25</v>
      </c>
      <c r="K238">
        <v>0</v>
      </c>
    </row>
    <row r="239" spans="1:11">
      <c r="A239">
        <v>20547</v>
      </c>
      <c r="B239" t="s">
        <v>985</v>
      </c>
      <c r="C239" t="s">
        <v>986</v>
      </c>
      <c r="E239" t="s">
        <v>987</v>
      </c>
      <c r="F239">
        <v>93</v>
      </c>
      <c r="G239">
        <v>1998</v>
      </c>
      <c r="H239">
        <v>736</v>
      </c>
      <c r="I239">
        <v>0</v>
      </c>
      <c r="J239">
        <v>0</v>
      </c>
      <c r="K239">
        <v>0</v>
      </c>
    </row>
    <row r="240" spans="1:11">
      <c r="A240">
        <v>98477</v>
      </c>
      <c r="B240" t="s">
        <v>988</v>
      </c>
      <c r="C240" t="s">
        <v>770</v>
      </c>
      <c r="E240" t="s">
        <v>687</v>
      </c>
      <c r="F240">
        <v>16</v>
      </c>
      <c r="G240">
        <v>1987</v>
      </c>
      <c r="H240">
        <v>214</v>
      </c>
      <c r="I240">
        <v>14.25</v>
      </c>
      <c r="J240">
        <v>640.91</v>
      </c>
      <c r="K240">
        <v>113</v>
      </c>
    </row>
    <row r="241" spans="1:11">
      <c r="A241">
        <v>98422</v>
      </c>
      <c r="B241" t="s">
        <v>988</v>
      </c>
      <c r="C241" t="s">
        <v>772</v>
      </c>
      <c r="E241" t="s">
        <v>687</v>
      </c>
      <c r="F241">
        <v>16</v>
      </c>
      <c r="G241">
        <v>1953</v>
      </c>
      <c r="H241">
        <v>562</v>
      </c>
      <c r="I241">
        <v>2.6560000000000001</v>
      </c>
      <c r="J241">
        <v>59.55</v>
      </c>
      <c r="K241">
        <v>0</v>
      </c>
    </row>
    <row r="242" spans="1:11">
      <c r="A242">
        <v>98476</v>
      </c>
      <c r="B242" t="s">
        <v>989</v>
      </c>
      <c r="C242" t="s">
        <v>816</v>
      </c>
      <c r="D242" t="s">
        <v>404</v>
      </c>
      <c r="E242" t="s">
        <v>687</v>
      </c>
      <c r="F242">
        <v>16</v>
      </c>
      <c r="G242">
        <v>1957</v>
      </c>
      <c r="H242">
        <v>594</v>
      </c>
      <c r="I242">
        <v>1.875</v>
      </c>
      <c r="J242">
        <v>37.89</v>
      </c>
      <c r="K242">
        <v>0</v>
      </c>
    </row>
    <row r="243" spans="1:11">
      <c r="A243">
        <v>27011</v>
      </c>
      <c r="B243" t="s">
        <v>990</v>
      </c>
      <c r="C243" t="s">
        <v>991</v>
      </c>
      <c r="D243" t="s">
        <v>404</v>
      </c>
      <c r="E243" t="s">
        <v>692</v>
      </c>
      <c r="F243">
        <v>59</v>
      </c>
      <c r="G243">
        <v>1991</v>
      </c>
      <c r="H243">
        <v>737</v>
      </c>
      <c r="I243">
        <v>0</v>
      </c>
      <c r="J243">
        <v>0</v>
      </c>
      <c r="K243">
        <v>0</v>
      </c>
    </row>
    <row r="244" spans="1:11">
      <c r="A244">
        <v>11058</v>
      </c>
      <c r="B244" t="s">
        <v>992</v>
      </c>
      <c r="C244" t="s">
        <v>732</v>
      </c>
      <c r="E244" t="s">
        <v>737</v>
      </c>
      <c r="F244">
        <v>21</v>
      </c>
      <c r="G244">
        <v>1960</v>
      </c>
      <c r="H244">
        <v>738</v>
      </c>
      <c r="I244">
        <v>0</v>
      </c>
      <c r="J244">
        <v>0</v>
      </c>
      <c r="K244">
        <v>0</v>
      </c>
    </row>
    <row r="245" spans="1:11">
      <c r="A245">
        <v>14028</v>
      </c>
      <c r="B245" t="s">
        <v>993</v>
      </c>
      <c r="C245" t="s">
        <v>994</v>
      </c>
      <c r="D245" t="s">
        <v>404</v>
      </c>
      <c r="E245" t="s">
        <v>995</v>
      </c>
      <c r="F245">
        <v>77</v>
      </c>
      <c r="G245">
        <v>1958</v>
      </c>
      <c r="H245">
        <v>544</v>
      </c>
      <c r="I245">
        <v>1.9379999999999999</v>
      </c>
      <c r="J245">
        <v>70.325999999999993</v>
      </c>
      <c r="K245">
        <v>0</v>
      </c>
    </row>
    <row r="246" spans="1:11">
      <c r="A246">
        <v>20515</v>
      </c>
      <c r="B246" t="s">
        <v>996</v>
      </c>
      <c r="C246" t="s">
        <v>997</v>
      </c>
      <c r="D246" t="s">
        <v>801</v>
      </c>
      <c r="E246" t="s">
        <v>703</v>
      </c>
      <c r="F246">
        <v>69</v>
      </c>
      <c r="G246">
        <v>2009</v>
      </c>
      <c r="H246">
        <v>644</v>
      </c>
      <c r="I246">
        <v>0.46899999999999997</v>
      </c>
      <c r="J246">
        <v>15.302</v>
      </c>
      <c r="K246">
        <v>0</v>
      </c>
    </row>
    <row r="247" spans="1:11">
      <c r="A247">
        <v>20514</v>
      </c>
      <c r="B247" t="s">
        <v>996</v>
      </c>
      <c r="C247" t="s">
        <v>998</v>
      </c>
      <c r="E247" t="s">
        <v>703</v>
      </c>
      <c r="F247">
        <v>69</v>
      </c>
      <c r="G247">
        <v>1975</v>
      </c>
      <c r="H247">
        <v>458</v>
      </c>
      <c r="I247">
        <v>3.7189999999999999</v>
      </c>
      <c r="J247">
        <v>134.96700000000001</v>
      </c>
      <c r="K247">
        <v>0</v>
      </c>
    </row>
    <row r="248" spans="1:11">
      <c r="A248">
        <v>13054</v>
      </c>
      <c r="B248" t="s">
        <v>999</v>
      </c>
      <c r="C248" t="s">
        <v>1000</v>
      </c>
      <c r="E248" t="s">
        <v>792</v>
      </c>
      <c r="F248">
        <v>15</v>
      </c>
      <c r="G248">
        <v>1981</v>
      </c>
      <c r="H248">
        <v>543</v>
      </c>
      <c r="I248">
        <v>2.125</v>
      </c>
      <c r="J248">
        <v>70.480999999999995</v>
      </c>
      <c r="K248">
        <v>0</v>
      </c>
    </row>
    <row r="249" spans="1:11">
      <c r="A249">
        <v>20558</v>
      </c>
      <c r="B249" t="s">
        <v>1001</v>
      </c>
      <c r="C249" t="s">
        <v>739</v>
      </c>
      <c r="E249" t="s">
        <v>661</v>
      </c>
      <c r="F249">
        <v>79</v>
      </c>
      <c r="G249">
        <v>1975</v>
      </c>
      <c r="H249">
        <v>739</v>
      </c>
      <c r="I249">
        <v>0</v>
      </c>
      <c r="J249">
        <v>0</v>
      </c>
      <c r="K249">
        <v>0</v>
      </c>
    </row>
    <row r="250" spans="1:11">
      <c r="A250">
        <v>16075</v>
      </c>
      <c r="B250" t="s">
        <v>1002</v>
      </c>
      <c r="C250" t="s">
        <v>739</v>
      </c>
      <c r="E250" t="s">
        <v>814</v>
      </c>
      <c r="F250">
        <v>87</v>
      </c>
      <c r="G250">
        <v>1954</v>
      </c>
      <c r="H250">
        <v>63</v>
      </c>
      <c r="I250">
        <v>24.314</v>
      </c>
      <c r="J250">
        <v>1746.52</v>
      </c>
      <c r="K250">
        <v>827</v>
      </c>
    </row>
    <row r="251" spans="1:11">
      <c r="A251">
        <v>21851</v>
      </c>
      <c r="B251" t="s">
        <v>1003</v>
      </c>
      <c r="C251" t="s">
        <v>1004</v>
      </c>
      <c r="E251" t="s">
        <v>745</v>
      </c>
      <c r="F251">
        <v>24</v>
      </c>
      <c r="G251">
        <v>1988</v>
      </c>
      <c r="H251">
        <v>740</v>
      </c>
      <c r="I251">
        <v>0</v>
      </c>
      <c r="J251">
        <v>0</v>
      </c>
      <c r="K251">
        <v>0</v>
      </c>
    </row>
    <row r="252" spans="1:11">
      <c r="A252">
        <v>20543</v>
      </c>
      <c r="B252" t="s">
        <v>1005</v>
      </c>
      <c r="C252" t="s">
        <v>764</v>
      </c>
      <c r="E252" t="s">
        <v>987</v>
      </c>
      <c r="F252">
        <v>93</v>
      </c>
      <c r="G252">
        <v>1957</v>
      </c>
      <c r="H252">
        <v>741</v>
      </c>
      <c r="I252">
        <v>0</v>
      </c>
      <c r="J252">
        <v>0</v>
      </c>
      <c r="K252">
        <v>0</v>
      </c>
    </row>
    <row r="253" spans="1:11">
      <c r="A253">
        <v>20548</v>
      </c>
      <c r="B253" t="s">
        <v>1006</v>
      </c>
      <c r="C253" t="s">
        <v>991</v>
      </c>
      <c r="D253" t="s">
        <v>404</v>
      </c>
      <c r="E253" t="s">
        <v>987</v>
      </c>
      <c r="F253">
        <v>93</v>
      </c>
      <c r="G253">
        <v>1999</v>
      </c>
      <c r="H253">
        <v>742</v>
      </c>
      <c r="I253">
        <v>0</v>
      </c>
      <c r="J253">
        <v>0</v>
      </c>
      <c r="K253">
        <v>0</v>
      </c>
    </row>
    <row r="254" spans="1:11">
      <c r="A254">
        <v>96089</v>
      </c>
      <c r="B254" t="s">
        <v>1007</v>
      </c>
      <c r="C254" t="s">
        <v>702</v>
      </c>
      <c r="E254" t="s">
        <v>687</v>
      </c>
      <c r="F254">
        <v>16</v>
      </c>
      <c r="G254">
        <v>1968</v>
      </c>
      <c r="H254">
        <v>493</v>
      </c>
      <c r="I254">
        <v>3.5</v>
      </c>
      <c r="J254">
        <v>102.05</v>
      </c>
      <c r="K254">
        <v>0</v>
      </c>
    </row>
    <row r="255" spans="1:11">
      <c r="A255">
        <v>13028</v>
      </c>
      <c r="B255" t="s">
        <v>1008</v>
      </c>
      <c r="C255" t="s">
        <v>747</v>
      </c>
      <c r="E255" t="s">
        <v>714</v>
      </c>
      <c r="F255">
        <v>76</v>
      </c>
      <c r="G255">
        <v>1959</v>
      </c>
      <c r="H255">
        <v>743</v>
      </c>
      <c r="I255">
        <v>0</v>
      </c>
      <c r="J255">
        <v>0</v>
      </c>
      <c r="K255">
        <v>0</v>
      </c>
    </row>
    <row r="256" spans="1:11">
      <c r="A256">
        <v>20513</v>
      </c>
      <c r="B256" t="s">
        <v>1009</v>
      </c>
      <c r="C256" t="s">
        <v>668</v>
      </c>
      <c r="E256" t="s">
        <v>869</v>
      </c>
      <c r="F256">
        <v>66</v>
      </c>
      <c r="G256">
        <v>1991</v>
      </c>
      <c r="H256">
        <v>396</v>
      </c>
      <c r="I256">
        <v>4.3440000000000003</v>
      </c>
      <c r="J256">
        <v>196.63800000000001</v>
      </c>
      <c r="K256">
        <v>44</v>
      </c>
    </row>
    <row r="257" spans="1:11">
      <c r="A257">
        <v>25002</v>
      </c>
      <c r="B257" t="s">
        <v>1010</v>
      </c>
      <c r="C257" t="s">
        <v>911</v>
      </c>
      <c r="D257" t="s">
        <v>404</v>
      </c>
      <c r="E257" t="s">
        <v>833</v>
      </c>
      <c r="F257">
        <v>54</v>
      </c>
      <c r="G257">
        <v>1973</v>
      </c>
      <c r="H257">
        <v>208</v>
      </c>
      <c r="I257">
        <v>8.7040000000000006</v>
      </c>
      <c r="J257">
        <v>666.68499999999995</v>
      </c>
      <c r="K257">
        <v>259</v>
      </c>
    </row>
    <row r="258" spans="1:11">
      <c r="A258">
        <v>19065</v>
      </c>
      <c r="B258" t="s">
        <v>1011</v>
      </c>
      <c r="C258" t="s">
        <v>668</v>
      </c>
      <c r="D258" t="s">
        <v>399</v>
      </c>
      <c r="E258" t="s">
        <v>699</v>
      </c>
      <c r="F258">
        <v>94</v>
      </c>
      <c r="G258">
        <v>2008</v>
      </c>
      <c r="H258">
        <v>744</v>
      </c>
      <c r="I258">
        <v>0</v>
      </c>
      <c r="J258">
        <v>0</v>
      </c>
      <c r="K258">
        <v>0</v>
      </c>
    </row>
    <row r="259" spans="1:11">
      <c r="A259">
        <v>19064</v>
      </c>
      <c r="B259" t="s">
        <v>1011</v>
      </c>
      <c r="C259" t="s">
        <v>693</v>
      </c>
      <c r="E259" t="s">
        <v>699</v>
      </c>
      <c r="F259">
        <v>94</v>
      </c>
      <c r="G259">
        <v>2001</v>
      </c>
      <c r="H259">
        <v>256</v>
      </c>
      <c r="I259">
        <v>9.5640000000000001</v>
      </c>
      <c r="J259">
        <v>474.51600000000002</v>
      </c>
      <c r="K259">
        <v>107</v>
      </c>
    </row>
    <row r="260" spans="1:11">
      <c r="A260">
        <v>24240</v>
      </c>
      <c r="B260" t="s">
        <v>1011</v>
      </c>
      <c r="C260" t="s">
        <v>702</v>
      </c>
      <c r="E260" t="s">
        <v>29</v>
      </c>
      <c r="F260">
        <v>17</v>
      </c>
      <c r="G260">
        <v>1976</v>
      </c>
      <c r="H260">
        <v>131</v>
      </c>
      <c r="I260">
        <v>15.782</v>
      </c>
      <c r="J260">
        <v>1198.894</v>
      </c>
      <c r="K260">
        <v>515</v>
      </c>
    </row>
    <row r="261" spans="1:11">
      <c r="A261">
        <v>20550</v>
      </c>
      <c r="B261" t="s">
        <v>1011</v>
      </c>
      <c r="C261" t="s">
        <v>700</v>
      </c>
      <c r="E261" t="s">
        <v>699</v>
      </c>
      <c r="F261">
        <v>94</v>
      </c>
      <c r="G261">
        <v>1968</v>
      </c>
      <c r="H261">
        <v>542</v>
      </c>
      <c r="I261">
        <v>0.82799999999999996</v>
      </c>
      <c r="J261">
        <v>70.576999999999998</v>
      </c>
      <c r="K261">
        <v>34</v>
      </c>
    </row>
    <row r="262" spans="1:11">
      <c r="A262">
        <v>17092</v>
      </c>
      <c r="B262" t="s">
        <v>1012</v>
      </c>
      <c r="C262" t="s">
        <v>1013</v>
      </c>
      <c r="D262" t="s">
        <v>801</v>
      </c>
      <c r="E262" t="s">
        <v>745</v>
      </c>
      <c r="F262">
        <v>24</v>
      </c>
      <c r="G262">
        <v>2017</v>
      </c>
      <c r="H262">
        <v>746</v>
      </c>
      <c r="I262">
        <v>0</v>
      </c>
      <c r="J262">
        <v>0</v>
      </c>
      <c r="K262">
        <v>0</v>
      </c>
    </row>
    <row r="263" spans="1:11">
      <c r="A263">
        <v>15063</v>
      </c>
      <c r="B263" t="s">
        <v>1012</v>
      </c>
      <c r="C263" t="s">
        <v>911</v>
      </c>
      <c r="D263" t="s">
        <v>801</v>
      </c>
      <c r="E263" t="s">
        <v>745</v>
      </c>
      <c r="F263">
        <v>24</v>
      </c>
      <c r="G263">
        <v>2015</v>
      </c>
      <c r="H263">
        <v>745</v>
      </c>
      <c r="I263">
        <v>0</v>
      </c>
      <c r="J263">
        <v>0</v>
      </c>
      <c r="K263">
        <v>0</v>
      </c>
    </row>
    <row r="264" spans="1:11">
      <c r="A264">
        <v>98373</v>
      </c>
      <c r="B264" t="s">
        <v>1012</v>
      </c>
      <c r="C264" t="s">
        <v>1014</v>
      </c>
      <c r="D264" t="s">
        <v>404</v>
      </c>
      <c r="E264" t="s">
        <v>745</v>
      </c>
      <c r="F264">
        <v>24</v>
      </c>
      <c r="G264">
        <v>1985</v>
      </c>
      <c r="H264">
        <v>167</v>
      </c>
      <c r="I264">
        <v>14.406000000000001</v>
      </c>
      <c r="J264">
        <v>879.19</v>
      </c>
      <c r="K264">
        <v>280</v>
      </c>
    </row>
    <row r="265" spans="1:11">
      <c r="A265">
        <v>28038</v>
      </c>
      <c r="B265" t="s">
        <v>1015</v>
      </c>
      <c r="C265" t="s">
        <v>686</v>
      </c>
      <c r="D265" t="s">
        <v>404</v>
      </c>
      <c r="E265" t="s">
        <v>31</v>
      </c>
      <c r="F265">
        <v>19</v>
      </c>
      <c r="G265">
        <v>1954</v>
      </c>
      <c r="H265">
        <v>279</v>
      </c>
      <c r="I265">
        <v>8.875</v>
      </c>
      <c r="J265">
        <v>411.464</v>
      </c>
      <c r="K265">
        <v>123</v>
      </c>
    </row>
    <row r="266" spans="1:11">
      <c r="A266">
        <v>25085</v>
      </c>
      <c r="B266" t="s">
        <v>1016</v>
      </c>
      <c r="C266" t="s">
        <v>1017</v>
      </c>
      <c r="E266" t="s">
        <v>680</v>
      </c>
      <c r="F266">
        <v>29</v>
      </c>
      <c r="G266">
        <v>1961</v>
      </c>
      <c r="H266">
        <v>647</v>
      </c>
      <c r="I266">
        <v>0.68799999999999994</v>
      </c>
      <c r="J266">
        <v>13.893000000000001</v>
      </c>
      <c r="K266">
        <v>0</v>
      </c>
    </row>
    <row r="267" spans="1:11">
      <c r="A267">
        <v>14063</v>
      </c>
      <c r="B267" t="s">
        <v>1016</v>
      </c>
      <c r="C267" t="s">
        <v>808</v>
      </c>
      <c r="E267" t="s">
        <v>687</v>
      </c>
      <c r="F267">
        <v>16</v>
      </c>
      <c r="G267">
        <v>1983</v>
      </c>
      <c r="H267">
        <v>747</v>
      </c>
      <c r="I267">
        <v>0</v>
      </c>
      <c r="J267">
        <v>0</v>
      </c>
      <c r="K267">
        <v>0</v>
      </c>
    </row>
    <row r="268" spans="1:11">
      <c r="A268">
        <v>20542</v>
      </c>
      <c r="B268" t="s">
        <v>1018</v>
      </c>
      <c r="C268" t="s">
        <v>678</v>
      </c>
      <c r="E268" t="s">
        <v>987</v>
      </c>
      <c r="F268">
        <v>93</v>
      </c>
      <c r="G268">
        <v>1956</v>
      </c>
      <c r="H268">
        <v>260</v>
      </c>
      <c r="I268">
        <v>9.157</v>
      </c>
      <c r="J268">
        <v>465.50700000000001</v>
      </c>
      <c r="K268">
        <v>179</v>
      </c>
    </row>
    <row r="269" spans="1:11">
      <c r="A269">
        <v>20566</v>
      </c>
      <c r="B269" t="s">
        <v>1019</v>
      </c>
      <c r="C269" t="s">
        <v>732</v>
      </c>
      <c r="E269" t="s">
        <v>718</v>
      </c>
      <c r="F269">
        <v>2</v>
      </c>
      <c r="G269">
        <v>1981</v>
      </c>
      <c r="H269">
        <v>748</v>
      </c>
      <c r="I269">
        <v>0</v>
      </c>
      <c r="J269">
        <v>0</v>
      </c>
      <c r="K269">
        <v>0</v>
      </c>
    </row>
    <row r="270" spans="1:11">
      <c r="A270">
        <v>13049</v>
      </c>
      <c r="B270" t="s">
        <v>1019</v>
      </c>
      <c r="C270" t="s">
        <v>739</v>
      </c>
      <c r="E270" t="s">
        <v>718</v>
      </c>
      <c r="F270">
        <v>2</v>
      </c>
      <c r="G270">
        <v>1955</v>
      </c>
      <c r="H270">
        <v>490</v>
      </c>
      <c r="I270">
        <v>3</v>
      </c>
      <c r="J270">
        <v>104.81399999999999</v>
      </c>
      <c r="K270">
        <v>0</v>
      </c>
    </row>
    <row r="271" spans="1:11">
      <c r="A271">
        <v>16077</v>
      </c>
      <c r="B271" t="s">
        <v>1020</v>
      </c>
      <c r="C271" t="s">
        <v>702</v>
      </c>
      <c r="E271" t="s">
        <v>814</v>
      </c>
      <c r="F271">
        <v>87</v>
      </c>
      <c r="G271">
        <v>1953</v>
      </c>
      <c r="H271">
        <v>74</v>
      </c>
      <c r="I271">
        <v>30.157</v>
      </c>
      <c r="J271">
        <v>1683.51</v>
      </c>
      <c r="K271">
        <v>531</v>
      </c>
    </row>
    <row r="272" spans="1:11">
      <c r="A272">
        <v>15020</v>
      </c>
      <c r="B272" t="s">
        <v>1021</v>
      </c>
      <c r="C272" t="s">
        <v>1022</v>
      </c>
      <c r="D272" t="s">
        <v>404</v>
      </c>
      <c r="E272" t="s">
        <v>656</v>
      </c>
      <c r="F272">
        <v>81</v>
      </c>
      <c r="G272">
        <v>1984</v>
      </c>
      <c r="H272">
        <v>360</v>
      </c>
      <c r="I272">
        <v>5.1559999999999997</v>
      </c>
      <c r="J272">
        <v>250.00299999999999</v>
      </c>
      <c r="K272">
        <v>40</v>
      </c>
    </row>
    <row r="273" spans="1:11">
      <c r="A273">
        <v>10108</v>
      </c>
      <c r="B273" t="s">
        <v>1023</v>
      </c>
      <c r="C273" t="s">
        <v>800</v>
      </c>
      <c r="D273" t="s">
        <v>404</v>
      </c>
      <c r="E273" t="s">
        <v>664</v>
      </c>
      <c r="F273">
        <v>70</v>
      </c>
      <c r="G273">
        <v>1935</v>
      </c>
      <c r="H273">
        <v>749</v>
      </c>
      <c r="I273">
        <v>0</v>
      </c>
      <c r="J273">
        <v>0</v>
      </c>
      <c r="K273">
        <v>0</v>
      </c>
    </row>
    <row r="274" spans="1:11">
      <c r="A274">
        <v>18141</v>
      </c>
      <c r="B274" t="s">
        <v>1024</v>
      </c>
      <c r="C274" t="s">
        <v>1017</v>
      </c>
      <c r="E274" t="s">
        <v>839</v>
      </c>
      <c r="F274">
        <v>91</v>
      </c>
      <c r="G274">
        <v>1963</v>
      </c>
      <c r="H274">
        <v>248</v>
      </c>
      <c r="I274">
        <v>12.564</v>
      </c>
      <c r="J274">
        <v>495.04399999999998</v>
      </c>
      <c r="K274">
        <v>46</v>
      </c>
    </row>
    <row r="275" spans="1:11">
      <c r="A275">
        <v>18142</v>
      </c>
      <c r="B275" t="s">
        <v>1025</v>
      </c>
      <c r="C275" t="s">
        <v>1026</v>
      </c>
      <c r="D275" t="s">
        <v>404</v>
      </c>
      <c r="E275" t="s">
        <v>839</v>
      </c>
      <c r="F275">
        <v>91</v>
      </c>
      <c r="G275">
        <v>1973</v>
      </c>
      <c r="H275">
        <v>269</v>
      </c>
      <c r="I275">
        <v>10.877000000000001</v>
      </c>
      <c r="J275">
        <v>442.13600000000002</v>
      </c>
      <c r="K275">
        <v>46</v>
      </c>
    </row>
    <row r="276" spans="1:11">
      <c r="A276">
        <v>96135</v>
      </c>
      <c r="B276" t="s">
        <v>1025</v>
      </c>
      <c r="C276" t="s">
        <v>1027</v>
      </c>
      <c r="D276" t="s">
        <v>404</v>
      </c>
      <c r="E276" t="s">
        <v>1028</v>
      </c>
      <c r="F276">
        <v>7</v>
      </c>
      <c r="G276">
        <v>1975</v>
      </c>
      <c r="H276">
        <v>750</v>
      </c>
      <c r="I276">
        <v>0</v>
      </c>
      <c r="J276">
        <v>0</v>
      </c>
      <c r="K276">
        <v>0</v>
      </c>
    </row>
    <row r="277" spans="1:11">
      <c r="A277">
        <v>15060</v>
      </c>
      <c r="B277" t="s">
        <v>1029</v>
      </c>
      <c r="C277" t="s">
        <v>663</v>
      </c>
      <c r="E277" t="s">
        <v>779</v>
      </c>
      <c r="F277">
        <v>92</v>
      </c>
      <c r="G277">
        <v>1955</v>
      </c>
      <c r="H277">
        <v>111</v>
      </c>
      <c r="I277">
        <v>20.594000000000001</v>
      </c>
      <c r="J277">
        <v>1331.877</v>
      </c>
      <c r="K277">
        <v>522</v>
      </c>
    </row>
    <row r="278" spans="1:11">
      <c r="A278">
        <v>12035</v>
      </c>
      <c r="B278" t="s">
        <v>1030</v>
      </c>
      <c r="C278" t="s">
        <v>749</v>
      </c>
      <c r="D278" t="s">
        <v>404</v>
      </c>
      <c r="E278" t="s">
        <v>728</v>
      </c>
      <c r="F278">
        <v>73</v>
      </c>
      <c r="G278">
        <v>1945</v>
      </c>
      <c r="H278">
        <v>368</v>
      </c>
      <c r="I278">
        <v>4.22</v>
      </c>
      <c r="J278">
        <v>237.08799999999999</v>
      </c>
      <c r="K278">
        <v>65</v>
      </c>
    </row>
    <row r="279" spans="1:11">
      <c r="A279">
        <v>28051</v>
      </c>
      <c r="B279" t="s">
        <v>1031</v>
      </c>
      <c r="C279" t="s">
        <v>926</v>
      </c>
      <c r="E279" t="s">
        <v>31</v>
      </c>
      <c r="F279">
        <v>19</v>
      </c>
      <c r="G279">
        <v>1963</v>
      </c>
      <c r="H279">
        <v>140</v>
      </c>
      <c r="I279">
        <v>21.219000000000001</v>
      </c>
      <c r="J279">
        <v>1071.5419999999999</v>
      </c>
      <c r="K279">
        <v>365</v>
      </c>
    </row>
    <row r="280" spans="1:11">
      <c r="A280">
        <v>25003</v>
      </c>
      <c r="B280" t="s">
        <v>1032</v>
      </c>
      <c r="C280" t="s">
        <v>1033</v>
      </c>
      <c r="D280" t="s">
        <v>404</v>
      </c>
      <c r="E280" t="s">
        <v>833</v>
      </c>
      <c r="F280">
        <v>54</v>
      </c>
      <c r="G280">
        <v>1973</v>
      </c>
      <c r="H280">
        <v>48</v>
      </c>
      <c r="I280">
        <v>24.564</v>
      </c>
      <c r="J280">
        <v>1941.04</v>
      </c>
      <c r="K280">
        <v>945</v>
      </c>
    </row>
    <row r="281" spans="1:11">
      <c r="A281">
        <v>17028</v>
      </c>
      <c r="B281" t="s">
        <v>1034</v>
      </c>
      <c r="C281" t="s">
        <v>786</v>
      </c>
      <c r="E281" t="s">
        <v>684</v>
      </c>
      <c r="F281">
        <v>27</v>
      </c>
      <c r="G281">
        <v>1974</v>
      </c>
      <c r="H281">
        <v>495</v>
      </c>
      <c r="I281">
        <v>2.625</v>
      </c>
      <c r="J281">
        <v>101.622</v>
      </c>
      <c r="K281">
        <v>0</v>
      </c>
    </row>
    <row r="282" spans="1:11">
      <c r="A282">
        <v>17076</v>
      </c>
      <c r="B282" t="s">
        <v>1035</v>
      </c>
      <c r="C282" t="s">
        <v>1036</v>
      </c>
      <c r="D282" t="s">
        <v>801</v>
      </c>
      <c r="E282" t="s">
        <v>684</v>
      </c>
      <c r="F282">
        <v>27</v>
      </c>
      <c r="G282">
        <v>2009</v>
      </c>
      <c r="H282">
        <v>630</v>
      </c>
      <c r="I282">
        <v>0.65600000000000003</v>
      </c>
      <c r="J282">
        <v>19.134</v>
      </c>
      <c r="K282">
        <v>0</v>
      </c>
    </row>
    <row r="283" spans="1:11">
      <c r="A283">
        <v>13065</v>
      </c>
      <c r="B283" t="s">
        <v>1037</v>
      </c>
      <c r="C283" t="s">
        <v>753</v>
      </c>
      <c r="E283" t="s">
        <v>574</v>
      </c>
      <c r="F283">
        <v>67</v>
      </c>
      <c r="G283">
        <v>1961</v>
      </c>
      <c r="H283">
        <v>751</v>
      </c>
      <c r="I283">
        <v>0</v>
      </c>
      <c r="J283">
        <v>0</v>
      </c>
      <c r="K283">
        <v>0</v>
      </c>
    </row>
    <row r="284" spans="1:11">
      <c r="A284">
        <v>10079</v>
      </c>
      <c r="B284" t="s">
        <v>1038</v>
      </c>
      <c r="C284" t="s">
        <v>1039</v>
      </c>
      <c r="E284" t="s">
        <v>703</v>
      </c>
      <c r="F284">
        <v>69</v>
      </c>
      <c r="G284">
        <v>1951</v>
      </c>
      <c r="H284">
        <v>281</v>
      </c>
      <c r="I284">
        <v>6.9690000000000003</v>
      </c>
      <c r="J284">
        <v>405.80399999999997</v>
      </c>
      <c r="K284">
        <v>160</v>
      </c>
    </row>
    <row r="285" spans="1:11">
      <c r="A285">
        <v>15044</v>
      </c>
      <c r="B285" t="s">
        <v>1040</v>
      </c>
      <c r="C285" t="s">
        <v>1041</v>
      </c>
      <c r="D285" t="s">
        <v>404</v>
      </c>
      <c r="E285" t="s">
        <v>664</v>
      </c>
      <c r="F285">
        <v>70</v>
      </c>
      <c r="G285">
        <v>1946</v>
      </c>
      <c r="H285">
        <v>752</v>
      </c>
      <c r="I285">
        <v>0</v>
      </c>
      <c r="J285">
        <v>0</v>
      </c>
      <c r="K285">
        <v>0</v>
      </c>
    </row>
    <row r="286" spans="1:11">
      <c r="A286">
        <v>96109</v>
      </c>
      <c r="B286" t="s">
        <v>1042</v>
      </c>
      <c r="C286" t="s">
        <v>747</v>
      </c>
      <c r="E286" t="s">
        <v>561</v>
      </c>
      <c r="F286">
        <v>10</v>
      </c>
      <c r="G286">
        <v>1959</v>
      </c>
      <c r="H286">
        <v>545</v>
      </c>
      <c r="I286">
        <v>3.125</v>
      </c>
      <c r="J286">
        <v>67.515000000000001</v>
      </c>
      <c r="K286">
        <v>0</v>
      </c>
    </row>
    <row r="287" spans="1:11">
      <c r="A287">
        <v>22982</v>
      </c>
      <c r="B287" t="s">
        <v>1043</v>
      </c>
      <c r="C287" t="s">
        <v>1044</v>
      </c>
      <c r="E287" t="s">
        <v>684</v>
      </c>
      <c r="F287">
        <v>27</v>
      </c>
      <c r="G287">
        <v>1964</v>
      </c>
      <c r="H287">
        <v>566</v>
      </c>
      <c r="I287">
        <v>1.3129999999999999</v>
      </c>
      <c r="J287">
        <v>55.417999999999999</v>
      </c>
      <c r="K287">
        <v>0</v>
      </c>
    </row>
    <row r="288" spans="1:11">
      <c r="A288">
        <v>99559</v>
      </c>
      <c r="B288" t="s">
        <v>1043</v>
      </c>
      <c r="C288" t="s">
        <v>732</v>
      </c>
      <c r="E288" t="s">
        <v>687</v>
      </c>
      <c r="F288">
        <v>16</v>
      </c>
      <c r="G288">
        <v>1988</v>
      </c>
      <c r="H288">
        <v>753</v>
      </c>
      <c r="I288">
        <v>0</v>
      </c>
      <c r="J288">
        <v>0</v>
      </c>
      <c r="K288">
        <v>0</v>
      </c>
    </row>
    <row r="289" spans="1:11">
      <c r="A289">
        <v>23100</v>
      </c>
      <c r="B289" t="s">
        <v>1045</v>
      </c>
      <c r="C289" t="s">
        <v>663</v>
      </c>
      <c r="E289" t="s">
        <v>952</v>
      </c>
      <c r="F289">
        <v>45</v>
      </c>
      <c r="G289">
        <v>1960</v>
      </c>
      <c r="H289">
        <v>754</v>
      </c>
      <c r="I289">
        <v>0</v>
      </c>
      <c r="J289">
        <v>0</v>
      </c>
      <c r="K289">
        <v>0</v>
      </c>
    </row>
    <row r="290" spans="1:11">
      <c r="A290">
        <v>16023</v>
      </c>
      <c r="B290" t="s">
        <v>1046</v>
      </c>
      <c r="C290" t="s">
        <v>1047</v>
      </c>
      <c r="E290" t="s">
        <v>684</v>
      </c>
      <c r="F290">
        <v>27</v>
      </c>
      <c r="G290">
        <v>1966</v>
      </c>
      <c r="H290">
        <v>408</v>
      </c>
      <c r="I290">
        <v>5.782</v>
      </c>
      <c r="J290">
        <v>188.56299999999999</v>
      </c>
      <c r="K290">
        <v>0</v>
      </c>
    </row>
    <row r="291" spans="1:11">
      <c r="A291">
        <v>15085</v>
      </c>
      <c r="B291" t="s">
        <v>1048</v>
      </c>
      <c r="C291" t="s">
        <v>764</v>
      </c>
      <c r="E291" t="s">
        <v>718</v>
      </c>
      <c r="F291">
        <v>2</v>
      </c>
      <c r="G291">
        <v>1996</v>
      </c>
      <c r="H291">
        <v>755</v>
      </c>
      <c r="I291">
        <v>0</v>
      </c>
      <c r="J291">
        <v>0</v>
      </c>
      <c r="K291">
        <v>0</v>
      </c>
    </row>
    <row r="292" spans="1:11">
      <c r="A292">
        <v>12059</v>
      </c>
      <c r="B292" t="s">
        <v>1049</v>
      </c>
      <c r="C292" t="s">
        <v>1050</v>
      </c>
      <c r="D292" t="s">
        <v>404</v>
      </c>
      <c r="E292" t="s">
        <v>531</v>
      </c>
      <c r="F292">
        <v>64</v>
      </c>
      <c r="G292">
        <v>1978</v>
      </c>
      <c r="H292">
        <v>756</v>
      </c>
      <c r="I292">
        <v>0</v>
      </c>
      <c r="J292">
        <v>0</v>
      </c>
      <c r="K292">
        <v>0</v>
      </c>
    </row>
    <row r="293" spans="1:11">
      <c r="A293">
        <v>27041</v>
      </c>
      <c r="B293" t="s">
        <v>1051</v>
      </c>
      <c r="C293" t="s">
        <v>764</v>
      </c>
      <c r="E293" t="s">
        <v>31</v>
      </c>
      <c r="F293">
        <v>19</v>
      </c>
      <c r="G293">
        <v>1957</v>
      </c>
      <c r="H293">
        <v>757</v>
      </c>
      <c r="I293">
        <v>0</v>
      </c>
      <c r="J293">
        <v>0</v>
      </c>
      <c r="K293">
        <v>0</v>
      </c>
    </row>
    <row r="294" spans="1:11">
      <c r="A294">
        <v>10110</v>
      </c>
      <c r="B294" t="s">
        <v>1052</v>
      </c>
      <c r="C294" t="s">
        <v>696</v>
      </c>
      <c r="D294" t="s">
        <v>404</v>
      </c>
      <c r="E294" t="s">
        <v>664</v>
      </c>
      <c r="F294">
        <v>70</v>
      </c>
      <c r="G294">
        <v>1925</v>
      </c>
      <c r="H294">
        <v>758</v>
      </c>
      <c r="I294">
        <v>0</v>
      </c>
      <c r="J294">
        <v>0</v>
      </c>
      <c r="K294">
        <v>0</v>
      </c>
    </row>
    <row r="295" spans="1:11">
      <c r="A295">
        <v>21934</v>
      </c>
      <c r="B295" t="s">
        <v>1053</v>
      </c>
      <c r="C295" t="s">
        <v>732</v>
      </c>
      <c r="E295" t="s">
        <v>687</v>
      </c>
      <c r="F295">
        <v>16</v>
      </c>
      <c r="G295">
        <v>1970</v>
      </c>
      <c r="H295">
        <v>334</v>
      </c>
      <c r="I295">
        <v>8.5939999999999994</v>
      </c>
      <c r="J295">
        <v>293.81400000000002</v>
      </c>
      <c r="K295">
        <v>62</v>
      </c>
    </row>
    <row r="296" spans="1:11">
      <c r="A296">
        <v>15051</v>
      </c>
      <c r="B296" t="s">
        <v>1054</v>
      </c>
      <c r="C296" t="s">
        <v>727</v>
      </c>
      <c r="E296" t="s">
        <v>47</v>
      </c>
      <c r="F296">
        <v>33</v>
      </c>
      <c r="G296">
        <v>1953</v>
      </c>
      <c r="H296">
        <v>247</v>
      </c>
      <c r="I296">
        <v>10.907</v>
      </c>
      <c r="J296">
        <v>498.79</v>
      </c>
      <c r="K296">
        <v>125</v>
      </c>
    </row>
    <row r="297" spans="1:11">
      <c r="A297">
        <v>18105</v>
      </c>
      <c r="B297" t="s">
        <v>1055</v>
      </c>
      <c r="C297" t="s">
        <v>693</v>
      </c>
      <c r="E297" t="s">
        <v>742</v>
      </c>
      <c r="F297">
        <v>78</v>
      </c>
      <c r="G297">
        <v>1986</v>
      </c>
      <c r="H297">
        <v>759</v>
      </c>
      <c r="I297">
        <v>0</v>
      </c>
      <c r="J297">
        <v>0</v>
      </c>
      <c r="K297">
        <v>0</v>
      </c>
    </row>
    <row r="298" spans="1:11">
      <c r="A298">
        <v>18058</v>
      </c>
      <c r="B298" t="s">
        <v>1055</v>
      </c>
      <c r="C298" t="s">
        <v>764</v>
      </c>
      <c r="E298" t="s">
        <v>742</v>
      </c>
      <c r="F298">
        <v>78</v>
      </c>
      <c r="G298">
        <v>1984</v>
      </c>
      <c r="H298">
        <v>91</v>
      </c>
      <c r="I298">
        <v>22.189</v>
      </c>
      <c r="J298">
        <v>1487.855</v>
      </c>
      <c r="K298">
        <v>667</v>
      </c>
    </row>
    <row r="299" spans="1:11">
      <c r="A299">
        <v>27045</v>
      </c>
      <c r="B299" t="s">
        <v>1056</v>
      </c>
      <c r="C299" t="s">
        <v>739</v>
      </c>
      <c r="E299" t="s">
        <v>445</v>
      </c>
      <c r="F299">
        <v>43</v>
      </c>
      <c r="G299">
        <v>1980</v>
      </c>
      <c r="H299">
        <v>563</v>
      </c>
      <c r="I299">
        <v>0.78100000000000003</v>
      </c>
      <c r="J299">
        <v>59.506</v>
      </c>
      <c r="K299">
        <v>25</v>
      </c>
    </row>
    <row r="300" spans="1:11">
      <c r="A300">
        <v>21777</v>
      </c>
      <c r="B300" t="s">
        <v>1056</v>
      </c>
      <c r="C300" t="s">
        <v>747</v>
      </c>
      <c r="E300" t="s">
        <v>29</v>
      </c>
      <c r="F300">
        <v>17</v>
      </c>
      <c r="G300">
        <v>1975</v>
      </c>
      <c r="H300">
        <v>523</v>
      </c>
      <c r="I300">
        <v>2</v>
      </c>
      <c r="J300">
        <v>82.5</v>
      </c>
      <c r="K300">
        <v>0</v>
      </c>
    </row>
    <row r="301" spans="1:11">
      <c r="A301">
        <v>23055</v>
      </c>
      <c r="B301" t="s">
        <v>1057</v>
      </c>
      <c r="C301" t="s">
        <v>857</v>
      </c>
      <c r="D301" t="s">
        <v>404</v>
      </c>
      <c r="E301" t="s">
        <v>445</v>
      </c>
      <c r="F301">
        <v>43</v>
      </c>
      <c r="G301">
        <v>1977</v>
      </c>
      <c r="H301">
        <v>325</v>
      </c>
      <c r="I301">
        <v>5.8369999999999997</v>
      </c>
      <c r="J301">
        <v>306.33800000000002</v>
      </c>
      <c r="K301">
        <v>94</v>
      </c>
    </row>
    <row r="302" spans="1:11">
      <c r="A302">
        <v>24221</v>
      </c>
      <c r="B302" t="s">
        <v>1058</v>
      </c>
      <c r="C302" t="s">
        <v>775</v>
      </c>
      <c r="D302" t="s">
        <v>404</v>
      </c>
      <c r="E302" t="s">
        <v>679</v>
      </c>
      <c r="F302">
        <v>51</v>
      </c>
      <c r="G302">
        <v>1969</v>
      </c>
      <c r="H302">
        <v>760</v>
      </c>
      <c r="I302">
        <v>0</v>
      </c>
      <c r="J302">
        <v>0</v>
      </c>
      <c r="K302">
        <v>0</v>
      </c>
    </row>
    <row r="303" spans="1:11">
      <c r="A303">
        <v>26061</v>
      </c>
      <c r="B303" t="s">
        <v>1059</v>
      </c>
      <c r="C303" t="s">
        <v>739</v>
      </c>
      <c r="E303" t="s">
        <v>684</v>
      </c>
      <c r="F303">
        <v>27</v>
      </c>
      <c r="G303">
        <v>1957</v>
      </c>
      <c r="H303">
        <v>426</v>
      </c>
      <c r="I303">
        <v>4.375</v>
      </c>
      <c r="J303">
        <v>172.02699999999999</v>
      </c>
      <c r="K303">
        <v>0</v>
      </c>
    </row>
    <row r="304" spans="1:11">
      <c r="A304">
        <v>18112</v>
      </c>
      <c r="B304" t="s">
        <v>1060</v>
      </c>
      <c r="C304" t="s">
        <v>732</v>
      </c>
      <c r="E304" t="s">
        <v>653</v>
      </c>
      <c r="F304">
        <v>86</v>
      </c>
      <c r="G304">
        <v>1990</v>
      </c>
      <c r="H304">
        <v>761</v>
      </c>
      <c r="I304">
        <v>0</v>
      </c>
      <c r="J304">
        <v>0</v>
      </c>
      <c r="K304">
        <v>0</v>
      </c>
    </row>
    <row r="305" spans="1:11">
      <c r="A305">
        <v>16064</v>
      </c>
      <c r="B305" t="s">
        <v>1061</v>
      </c>
      <c r="C305" t="s">
        <v>789</v>
      </c>
      <c r="E305" t="s">
        <v>1062</v>
      </c>
      <c r="F305">
        <v>83</v>
      </c>
      <c r="G305">
        <v>1972</v>
      </c>
      <c r="H305">
        <v>762</v>
      </c>
      <c r="I305">
        <v>0</v>
      </c>
      <c r="J305">
        <v>0</v>
      </c>
      <c r="K305">
        <v>0</v>
      </c>
    </row>
    <row r="306" spans="1:11">
      <c r="A306">
        <v>16065</v>
      </c>
      <c r="B306" t="s">
        <v>1061</v>
      </c>
      <c r="C306" t="s">
        <v>808</v>
      </c>
      <c r="E306" t="s">
        <v>1062</v>
      </c>
      <c r="F306">
        <v>83</v>
      </c>
      <c r="G306">
        <v>1977</v>
      </c>
      <c r="H306">
        <v>386</v>
      </c>
      <c r="I306">
        <v>4.9379999999999997</v>
      </c>
      <c r="J306">
        <v>210.67</v>
      </c>
      <c r="K306">
        <v>0</v>
      </c>
    </row>
    <row r="307" spans="1:11">
      <c r="A307">
        <v>10111</v>
      </c>
      <c r="B307" t="s">
        <v>1063</v>
      </c>
      <c r="C307" t="s">
        <v>716</v>
      </c>
      <c r="D307" t="s">
        <v>404</v>
      </c>
      <c r="E307" t="s">
        <v>664</v>
      </c>
      <c r="F307">
        <v>70</v>
      </c>
      <c r="G307">
        <v>1944</v>
      </c>
      <c r="H307">
        <v>763</v>
      </c>
      <c r="I307">
        <v>0</v>
      </c>
      <c r="J307">
        <v>0</v>
      </c>
      <c r="K307">
        <v>0</v>
      </c>
    </row>
    <row r="308" spans="1:11">
      <c r="A308">
        <v>29053</v>
      </c>
      <c r="B308" t="s">
        <v>1064</v>
      </c>
      <c r="C308" t="s">
        <v>700</v>
      </c>
      <c r="E308" t="s">
        <v>531</v>
      </c>
      <c r="F308">
        <v>64</v>
      </c>
      <c r="G308">
        <v>1975</v>
      </c>
      <c r="H308">
        <v>764</v>
      </c>
      <c r="I308">
        <v>0</v>
      </c>
      <c r="J308">
        <v>0</v>
      </c>
      <c r="K308">
        <v>0</v>
      </c>
    </row>
    <row r="309" spans="1:11">
      <c r="A309">
        <v>10138</v>
      </c>
      <c r="B309" t="s">
        <v>1065</v>
      </c>
      <c r="C309" t="s">
        <v>1066</v>
      </c>
      <c r="D309" t="s">
        <v>399</v>
      </c>
      <c r="E309" t="s">
        <v>737</v>
      </c>
      <c r="F309">
        <v>21</v>
      </c>
      <c r="G309">
        <v>2003</v>
      </c>
      <c r="H309">
        <v>244</v>
      </c>
      <c r="I309">
        <v>8.75</v>
      </c>
      <c r="J309">
        <v>514.83000000000004</v>
      </c>
      <c r="K309">
        <v>152</v>
      </c>
    </row>
    <row r="310" spans="1:11">
      <c r="A310">
        <v>98465</v>
      </c>
      <c r="B310" t="s">
        <v>1065</v>
      </c>
      <c r="C310" t="s">
        <v>1067</v>
      </c>
      <c r="E310" t="s">
        <v>737</v>
      </c>
      <c r="F310">
        <v>21</v>
      </c>
      <c r="G310">
        <v>1975</v>
      </c>
      <c r="H310">
        <v>405</v>
      </c>
      <c r="I310">
        <v>4.875</v>
      </c>
      <c r="J310">
        <v>191.03200000000001</v>
      </c>
      <c r="K310">
        <v>0</v>
      </c>
    </row>
    <row r="311" spans="1:11">
      <c r="A311">
        <v>24315</v>
      </c>
      <c r="B311" t="s">
        <v>1068</v>
      </c>
      <c r="C311" t="s">
        <v>1069</v>
      </c>
      <c r="D311" t="s">
        <v>404</v>
      </c>
      <c r="E311" t="s">
        <v>737</v>
      </c>
      <c r="F311">
        <v>21</v>
      </c>
      <c r="G311">
        <v>1995</v>
      </c>
      <c r="H311">
        <v>765</v>
      </c>
      <c r="I311">
        <v>0</v>
      </c>
      <c r="J311">
        <v>0</v>
      </c>
      <c r="K311">
        <v>0</v>
      </c>
    </row>
    <row r="312" spans="1:11">
      <c r="A312">
        <v>20676</v>
      </c>
      <c r="B312" t="s">
        <v>1068</v>
      </c>
      <c r="C312" t="s">
        <v>1070</v>
      </c>
      <c r="D312" t="s">
        <v>404</v>
      </c>
      <c r="E312" t="s">
        <v>737</v>
      </c>
      <c r="F312">
        <v>21</v>
      </c>
      <c r="G312">
        <v>1973</v>
      </c>
      <c r="H312">
        <v>226</v>
      </c>
      <c r="I312">
        <v>8.5310000000000006</v>
      </c>
      <c r="J312">
        <v>594.16</v>
      </c>
      <c r="K312">
        <v>249</v>
      </c>
    </row>
    <row r="313" spans="1:11">
      <c r="A313">
        <v>15082</v>
      </c>
      <c r="B313" t="s">
        <v>1071</v>
      </c>
      <c r="C313" t="s">
        <v>868</v>
      </c>
      <c r="E313" t="s">
        <v>718</v>
      </c>
      <c r="F313">
        <v>2</v>
      </c>
      <c r="G313">
        <v>1956</v>
      </c>
      <c r="H313">
        <v>348</v>
      </c>
      <c r="I313">
        <v>5</v>
      </c>
      <c r="J313">
        <v>268.25</v>
      </c>
      <c r="K313">
        <v>71</v>
      </c>
    </row>
    <row r="314" spans="1:11">
      <c r="A314">
        <v>14037</v>
      </c>
      <c r="B314" t="s">
        <v>1072</v>
      </c>
      <c r="C314" t="s">
        <v>926</v>
      </c>
      <c r="E314" t="s">
        <v>742</v>
      </c>
      <c r="F314">
        <v>78</v>
      </c>
      <c r="G314">
        <v>1959</v>
      </c>
      <c r="H314">
        <v>179</v>
      </c>
      <c r="I314">
        <v>12.12</v>
      </c>
      <c r="J314">
        <v>811.15200000000004</v>
      </c>
      <c r="K314">
        <v>342</v>
      </c>
    </row>
    <row r="315" spans="1:11">
      <c r="A315">
        <v>16024</v>
      </c>
      <c r="B315" t="s">
        <v>1073</v>
      </c>
      <c r="C315" t="s">
        <v>1074</v>
      </c>
      <c r="D315" t="s">
        <v>404</v>
      </c>
      <c r="E315" t="s">
        <v>742</v>
      </c>
      <c r="F315">
        <v>78</v>
      </c>
      <c r="G315">
        <v>1967</v>
      </c>
      <c r="H315">
        <v>317</v>
      </c>
      <c r="I315">
        <v>6.4379999999999997</v>
      </c>
      <c r="J315">
        <v>323.27</v>
      </c>
      <c r="K315">
        <v>107</v>
      </c>
    </row>
    <row r="316" spans="1:11">
      <c r="A316">
        <v>18134</v>
      </c>
      <c r="B316" t="s">
        <v>1073</v>
      </c>
      <c r="C316" t="s">
        <v>991</v>
      </c>
      <c r="D316" t="s">
        <v>404</v>
      </c>
      <c r="E316" t="s">
        <v>742</v>
      </c>
      <c r="F316">
        <v>78</v>
      </c>
      <c r="G316">
        <v>1997</v>
      </c>
      <c r="H316">
        <v>213</v>
      </c>
      <c r="I316">
        <v>10.869</v>
      </c>
      <c r="J316">
        <v>642.32299999999998</v>
      </c>
      <c r="K316">
        <v>222</v>
      </c>
    </row>
    <row r="317" spans="1:11">
      <c r="A317">
        <v>11044</v>
      </c>
      <c r="B317" t="s">
        <v>1075</v>
      </c>
      <c r="C317" t="s">
        <v>747</v>
      </c>
      <c r="E317" t="s">
        <v>718</v>
      </c>
      <c r="F317">
        <v>2</v>
      </c>
      <c r="G317">
        <v>1941</v>
      </c>
      <c r="H317">
        <v>155</v>
      </c>
      <c r="I317">
        <v>16.501999999999999</v>
      </c>
      <c r="J317">
        <v>974.69100000000003</v>
      </c>
      <c r="K317">
        <v>299</v>
      </c>
    </row>
    <row r="318" spans="1:11">
      <c r="A318">
        <v>99591</v>
      </c>
      <c r="B318" t="s">
        <v>1076</v>
      </c>
      <c r="C318" t="s">
        <v>732</v>
      </c>
      <c r="E318" t="s">
        <v>31</v>
      </c>
      <c r="F318">
        <v>19</v>
      </c>
      <c r="G318">
        <v>1961</v>
      </c>
      <c r="H318">
        <v>589</v>
      </c>
      <c r="I318">
        <v>1.25</v>
      </c>
      <c r="J318">
        <v>40.805999999999997</v>
      </c>
      <c r="K318">
        <v>0</v>
      </c>
    </row>
    <row r="319" spans="1:11">
      <c r="A319">
        <v>29027</v>
      </c>
      <c r="B319" t="s">
        <v>1077</v>
      </c>
      <c r="C319" t="s">
        <v>1078</v>
      </c>
      <c r="E319" t="s">
        <v>534</v>
      </c>
      <c r="F319">
        <v>63</v>
      </c>
      <c r="G319">
        <v>1953</v>
      </c>
      <c r="H319">
        <v>511</v>
      </c>
      <c r="I319">
        <v>2.625</v>
      </c>
      <c r="J319">
        <v>86.494</v>
      </c>
      <c r="K319">
        <v>0</v>
      </c>
    </row>
    <row r="320" spans="1:11">
      <c r="A320">
        <v>14057</v>
      </c>
      <c r="B320" t="s">
        <v>1079</v>
      </c>
      <c r="C320" t="s">
        <v>668</v>
      </c>
      <c r="E320" t="s">
        <v>737</v>
      </c>
      <c r="F320">
        <v>21</v>
      </c>
      <c r="G320">
        <v>1988</v>
      </c>
      <c r="H320">
        <v>225</v>
      </c>
      <c r="I320">
        <v>9.5549999999999997</v>
      </c>
      <c r="J320">
        <v>599.31600000000003</v>
      </c>
      <c r="K320">
        <v>195</v>
      </c>
    </row>
    <row r="321" spans="1:11">
      <c r="A321">
        <v>20553</v>
      </c>
      <c r="B321" t="s">
        <v>1080</v>
      </c>
      <c r="C321" t="s">
        <v>1081</v>
      </c>
      <c r="D321" t="s">
        <v>404</v>
      </c>
      <c r="E321" t="s">
        <v>947</v>
      </c>
      <c r="F321">
        <v>56</v>
      </c>
      <c r="G321">
        <v>1974</v>
      </c>
      <c r="H321">
        <v>588</v>
      </c>
      <c r="I321">
        <v>1.0629999999999999</v>
      </c>
      <c r="J321">
        <v>41.210999999999999</v>
      </c>
      <c r="K321">
        <v>0</v>
      </c>
    </row>
    <row r="322" spans="1:11">
      <c r="A322">
        <v>26020</v>
      </c>
      <c r="B322" t="s">
        <v>1082</v>
      </c>
      <c r="C322" t="s">
        <v>660</v>
      </c>
      <c r="E322" t="s">
        <v>947</v>
      </c>
      <c r="F322">
        <v>56</v>
      </c>
      <c r="G322">
        <v>1990</v>
      </c>
      <c r="H322">
        <v>481</v>
      </c>
      <c r="I322">
        <v>3.5310000000000001</v>
      </c>
      <c r="J322">
        <v>113.691</v>
      </c>
      <c r="K322">
        <v>0</v>
      </c>
    </row>
    <row r="323" spans="1:11">
      <c r="A323">
        <v>25055</v>
      </c>
      <c r="B323" t="s">
        <v>1082</v>
      </c>
      <c r="C323" t="s">
        <v>904</v>
      </c>
      <c r="E323" t="s">
        <v>947</v>
      </c>
      <c r="F323">
        <v>56</v>
      </c>
      <c r="G323">
        <v>1965</v>
      </c>
      <c r="H323">
        <v>35</v>
      </c>
      <c r="I323">
        <v>35.125</v>
      </c>
      <c r="J323">
        <v>2103.058</v>
      </c>
      <c r="K323">
        <v>832</v>
      </c>
    </row>
    <row r="324" spans="1:11">
      <c r="A324">
        <v>24321</v>
      </c>
      <c r="B324" t="s">
        <v>1083</v>
      </c>
      <c r="C324" t="s">
        <v>700</v>
      </c>
      <c r="E324" t="s">
        <v>29</v>
      </c>
      <c r="F324">
        <v>17</v>
      </c>
      <c r="G324">
        <v>1966</v>
      </c>
      <c r="H324">
        <v>266</v>
      </c>
      <c r="I324">
        <v>7.1879999999999997</v>
      </c>
      <c r="J324">
        <v>454.22300000000001</v>
      </c>
      <c r="K324">
        <v>148</v>
      </c>
    </row>
    <row r="325" spans="1:11">
      <c r="A325">
        <v>10112</v>
      </c>
      <c r="B325" t="s">
        <v>1084</v>
      </c>
      <c r="C325" t="s">
        <v>1085</v>
      </c>
      <c r="D325" t="s">
        <v>404</v>
      </c>
      <c r="E325" t="s">
        <v>664</v>
      </c>
      <c r="F325">
        <v>70</v>
      </c>
      <c r="G325">
        <v>1937</v>
      </c>
      <c r="H325">
        <v>766</v>
      </c>
      <c r="I325">
        <v>0</v>
      </c>
      <c r="J325">
        <v>0</v>
      </c>
      <c r="K325">
        <v>0</v>
      </c>
    </row>
    <row r="326" spans="1:11">
      <c r="A326">
        <v>26079</v>
      </c>
      <c r="B326" t="s">
        <v>1086</v>
      </c>
      <c r="C326" t="s">
        <v>671</v>
      </c>
      <c r="E326" t="s">
        <v>718</v>
      </c>
      <c r="F326">
        <v>2</v>
      </c>
      <c r="G326">
        <v>1952</v>
      </c>
      <c r="H326">
        <v>767</v>
      </c>
      <c r="I326">
        <v>0</v>
      </c>
      <c r="J326">
        <v>0</v>
      </c>
      <c r="K326">
        <v>0</v>
      </c>
    </row>
    <row r="327" spans="1:11">
      <c r="A327">
        <v>26080</v>
      </c>
      <c r="B327" t="s">
        <v>1086</v>
      </c>
      <c r="C327" t="s">
        <v>702</v>
      </c>
      <c r="E327" t="s">
        <v>718</v>
      </c>
      <c r="F327">
        <v>2</v>
      </c>
      <c r="G327">
        <v>1978</v>
      </c>
      <c r="H327">
        <v>768</v>
      </c>
      <c r="I327">
        <v>0</v>
      </c>
      <c r="J327">
        <v>0</v>
      </c>
      <c r="K327">
        <v>0</v>
      </c>
    </row>
    <row r="328" spans="1:11">
      <c r="A328">
        <v>16107</v>
      </c>
      <c r="B328" t="s">
        <v>1087</v>
      </c>
      <c r="C328" t="s">
        <v>1088</v>
      </c>
      <c r="E328" t="s">
        <v>452</v>
      </c>
      <c r="F328">
        <v>14</v>
      </c>
      <c r="G328">
        <v>1993</v>
      </c>
      <c r="H328">
        <v>212</v>
      </c>
      <c r="I328">
        <v>13.282</v>
      </c>
      <c r="J328">
        <v>650.06600000000003</v>
      </c>
      <c r="K328">
        <v>129</v>
      </c>
    </row>
    <row r="329" spans="1:11">
      <c r="A329">
        <v>14084</v>
      </c>
      <c r="B329" t="s">
        <v>1089</v>
      </c>
      <c r="C329" t="s">
        <v>808</v>
      </c>
      <c r="E329" t="s">
        <v>661</v>
      </c>
      <c r="F329">
        <v>79</v>
      </c>
      <c r="G329">
        <v>1983</v>
      </c>
      <c r="H329">
        <v>769</v>
      </c>
      <c r="I329">
        <v>0</v>
      </c>
      <c r="J329">
        <v>0</v>
      </c>
      <c r="K329">
        <v>0</v>
      </c>
    </row>
    <row r="330" spans="1:11">
      <c r="A330">
        <v>13083</v>
      </c>
      <c r="B330" t="s">
        <v>1090</v>
      </c>
      <c r="C330" t="s">
        <v>663</v>
      </c>
      <c r="E330" t="s">
        <v>445</v>
      </c>
      <c r="F330">
        <v>43</v>
      </c>
      <c r="G330">
        <v>1952</v>
      </c>
      <c r="H330">
        <v>472</v>
      </c>
      <c r="I330">
        <v>1.9379999999999999</v>
      </c>
      <c r="J330">
        <v>123.372</v>
      </c>
      <c r="K330">
        <v>33</v>
      </c>
    </row>
    <row r="331" spans="1:11">
      <c r="A331">
        <v>24342</v>
      </c>
      <c r="B331" t="s">
        <v>1091</v>
      </c>
      <c r="C331" t="s">
        <v>681</v>
      </c>
      <c r="E331" t="s">
        <v>744</v>
      </c>
      <c r="F331">
        <v>62</v>
      </c>
      <c r="G331">
        <v>1950</v>
      </c>
      <c r="H331">
        <v>359</v>
      </c>
      <c r="I331">
        <v>4.5</v>
      </c>
      <c r="J331">
        <v>251.006</v>
      </c>
      <c r="K331">
        <v>80</v>
      </c>
    </row>
    <row r="332" spans="1:11">
      <c r="A332">
        <v>13060</v>
      </c>
      <c r="B332" t="s">
        <v>1091</v>
      </c>
      <c r="C332" t="s">
        <v>700</v>
      </c>
      <c r="E332" t="s">
        <v>687</v>
      </c>
      <c r="F332">
        <v>16</v>
      </c>
      <c r="G332">
        <v>1972</v>
      </c>
      <c r="H332">
        <v>85</v>
      </c>
      <c r="I332">
        <v>28.812999999999999</v>
      </c>
      <c r="J332">
        <v>1559.59</v>
      </c>
      <c r="K332">
        <v>500</v>
      </c>
    </row>
    <row r="333" spans="1:11">
      <c r="A333">
        <v>20574</v>
      </c>
      <c r="B333" t="s">
        <v>1092</v>
      </c>
      <c r="C333" t="s">
        <v>1093</v>
      </c>
      <c r="E333" t="s">
        <v>869</v>
      </c>
      <c r="F333">
        <v>66</v>
      </c>
      <c r="G333">
        <v>1995</v>
      </c>
      <c r="H333">
        <v>404</v>
      </c>
      <c r="I333">
        <v>2.1019999999999999</v>
      </c>
      <c r="J333">
        <v>191.523</v>
      </c>
      <c r="K333">
        <v>98</v>
      </c>
    </row>
    <row r="334" spans="1:11">
      <c r="A334">
        <v>16143</v>
      </c>
      <c r="B334" t="s">
        <v>1094</v>
      </c>
      <c r="C334" t="s">
        <v>850</v>
      </c>
      <c r="D334" t="s">
        <v>404</v>
      </c>
      <c r="E334" t="s">
        <v>653</v>
      </c>
      <c r="F334">
        <v>86</v>
      </c>
      <c r="G334">
        <v>1967</v>
      </c>
      <c r="H334">
        <v>770</v>
      </c>
      <c r="I334">
        <v>0</v>
      </c>
      <c r="J334">
        <v>0</v>
      </c>
      <c r="K334">
        <v>0</v>
      </c>
    </row>
    <row r="335" spans="1:11">
      <c r="A335">
        <v>24319</v>
      </c>
      <c r="B335" t="s">
        <v>1095</v>
      </c>
      <c r="C335" t="s">
        <v>681</v>
      </c>
      <c r="E335" t="s">
        <v>31</v>
      </c>
      <c r="F335">
        <v>19</v>
      </c>
      <c r="G335">
        <v>1946</v>
      </c>
      <c r="H335">
        <v>484</v>
      </c>
      <c r="I335">
        <v>1.625</v>
      </c>
      <c r="J335">
        <v>109.117</v>
      </c>
      <c r="K335">
        <v>40</v>
      </c>
    </row>
    <row r="336" spans="1:11">
      <c r="A336">
        <v>18039</v>
      </c>
      <c r="B336" t="s">
        <v>1096</v>
      </c>
      <c r="C336" t="s">
        <v>666</v>
      </c>
      <c r="D336" t="s">
        <v>404</v>
      </c>
      <c r="E336" t="s">
        <v>894</v>
      </c>
      <c r="F336">
        <v>74</v>
      </c>
      <c r="G336">
        <v>1978</v>
      </c>
      <c r="H336">
        <v>197</v>
      </c>
      <c r="I336">
        <v>11.064</v>
      </c>
      <c r="J336">
        <v>704.32500000000005</v>
      </c>
      <c r="K336">
        <v>243</v>
      </c>
    </row>
    <row r="337" spans="1:11">
      <c r="A337">
        <v>10036</v>
      </c>
      <c r="B337" t="s">
        <v>1096</v>
      </c>
      <c r="C337" t="s">
        <v>876</v>
      </c>
      <c r="D337" t="s">
        <v>404</v>
      </c>
      <c r="E337" t="s">
        <v>921</v>
      </c>
      <c r="F337">
        <v>68</v>
      </c>
      <c r="G337">
        <v>1983</v>
      </c>
      <c r="H337">
        <v>771</v>
      </c>
      <c r="I337">
        <v>0</v>
      </c>
      <c r="J337">
        <v>0</v>
      </c>
      <c r="K337">
        <v>0</v>
      </c>
    </row>
    <row r="338" spans="1:11">
      <c r="A338">
        <v>18044</v>
      </c>
      <c r="B338" t="s">
        <v>1097</v>
      </c>
      <c r="C338" t="s">
        <v>1081</v>
      </c>
      <c r="D338" t="s">
        <v>404</v>
      </c>
      <c r="E338" t="s">
        <v>443</v>
      </c>
      <c r="F338">
        <v>30</v>
      </c>
      <c r="G338">
        <v>1977</v>
      </c>
      <c r="H338">
        <v>772</v>
      </c>
      <c r="I338">
        <v>0</v>
      </c>
      <c r="J338">
        <v>0</v>
      </c>
      <c r="K338">
        <v>0</v>
      </c>
    </row>
    <row r="339" spans="1:11">
      <c r="A339">
        <v>96018</v>
      </c>
      <c r="B339" t="s">
        <v>1098</v>
      </c>
      <c r="C339" t="s">
        <v>1099</v>
      </c>
      <c r="E339" t="s">
        <v>561</v>
      </c>
      <c r="F339">
        <v>10</v>
      </c>
      <c r="G339">
        <v>1954</v>
      </c>
      <c r="H339">
        <v>773</v>
      </c>
      <c r="I339">
        <v>0</v>
      </c>
      <c r="J339">
        <v>0</v>
      </c>
      <c r="K339">
        <v>0</v>
      </c>
    </row>
    <row r="340" spans="1:11">
      <c r="A340">
        <v>96019</v>
      </c>
      <c r="B340" t="s">
        <v>1100</v>
      </c>
      <c r="C340" t="s">
        <v>673</v>
      </c>
      <c r="D340" t="s">
        <v>404</v>
      </c>
      <c r="E340" t="s">
        <v>561</v>
      </c>
      <c r="F340">
        <v>10</v>
      </c>
      <c r="G340">
        <v>1955</v>
      </c>
      <c r="H340">
        <v>774</v>
      </c>
      <c r="I340">
        <v>0</v>
      </c>
      <c r="J340">
        <v>0</v>
      </c>
      <c r="K340">
        <v>0</v>
      </c>
    </row>
    <row r="341" spans="1:11">
      <c r="A341">
        <v>19027</v>
      </c>
      <c r="B341" t="s">
        <v>1101</v>
      </c>
      <c r="C341" t="s">
        <v>660</v>
      </c>
      <c r="E341" t="s">
        <v>661</v>
      </c>
      <c r="F341">
        <v>79</v>
      </c>
      <c r="G341">
        <v>1973</v>
      </c>
      <c r="H341">
        <v>276</v>
      </c>
      <c r="I341">
        <v>7.532</v>
      </c>
      <c r="J341">
        <v>415.84100000000001</v>
      </c>
      <c r="K341">
        <v>80</v>
      </c>
    </row>
    <row r="342" spans="1:11">
      <c r="A342">
        <v>19048</v>
      </c>
      <c r="B342" t="s">
        <v>1102</v>
      </c>
      <c r="C342" t="s">
        <v>876</v>
      </c>
      <c r="D342" t="s">
        <v>801</v>
      </c>
      <c r="E342" t="s">
        <v>718</v>
      </c>
      <c r="F342">
        <v>2</v>
      </c>
      <c r="G342">
        <v>2011</v>
      </c>
      <c r="H342">
        <v>775</v>
      </c>
      <c r="I342">
        <v>0</v>
      </c>
      <c r="J342">
        <v>0</v>
      </c>
      <c r="K342">
        <v>0</v>
      </c>
    </row>
    <row r="343" spans="1:11">
      <c r="A343">
        <v>19049</v>
      </c>
      <c r="B343" t="s">
        <v>1102</v>
      </c>
      <c r="C343" t="s">
        <v>1103</v>
      </c>
      <c r="D343" t="s">
        <v>801</v>
      </c>
      <c r="E343" t="s">
        <v>718</v>
      </c>
      <c r="F343">
        <v>2</v>
      </c>
      <c r="G343">
        <v>2009</v>
      </c>
      <c r="H343">
        <v>776</v>
      </c>
      <c r="I343">
        <v>0</v>
      </c>
      <c r="J343">
        <v>0</v>
      </c>
      <c r="K343">
        <v>0</v>
      </c>
    </row>
    <row r="344" spans="1:11">
      <c r="A344">
        <v>14001</v>
      </c>
      <c r="B344" t="s">
        <v>1104</v>
      </c>
      <c r="C344" t="s">
        <v>732</v>
      </c>
      <c r="D344" t="s">
        <v>399</v>
      </c>
      <c r="E344" t="s">
        <v>737</v>
      </c>
      <c r="F344">
        <v>21</v>
      </c>
      <c r="G344">
        <v>2004</v>
      </c>
      <c r="H344">
        <v>568</v>
      </c>
      <c r="I344">
        <v>1.5</v>
      </c>
      <c r="J344">
        <v>55.213999999999999</v>
      </c>
      <c r="K344">
        <v>0</v>
      </c>
    </row>
    <row r="345" spans="1:11">
      <c r="A345">
        <v>25046</v>
      </c>
      <c r="B345" t="s">
        <v>1104</v>
      </c>
      <c r="C345" t="s">
        <v>663</v>
      </c>
      <c r="E345" t="s">
        <v>737</v>
      </c>
      <c r="F345">
        <v>21</v>
      </c>
      <c r="G345">
        <v>1977</v>
      </c>
      <c r="H345">
        <v>569</v>
      </c>
      <c r="I345">
        <v>1.5</v>
      </c>
      <c r="J345">
        <v>55.213999999999999</v>
      </c>
      <c r="K345">
        <v>0</v>
      </c>
    </row>
    <row r="346" spans="1:11">
      <c r="A346">
        <v>11032</v>
      </c>
      <c r="B346" t="s">
        <v>1104</v>
      </c>
      <c r="C346" t="s">
        <v>798</v>
      </c>
      <c r="E346" t="s">
        <v>737</v>
      </c>
      <c r="F346">
        <v>21</v>
      </c>
      <c r="G346">
        <v>1998</v>
      </c>
      <c r="H346">
        <v>521</v>
      </c>
      <c r="I346">
        <v>2.25</v>
      </c>
      <c r="J346">
        <v>82.82</v>
      </c>
      <c r="K346">
        <v>0</v>
      </c>
    </row>
    <row r="347" spans="1:11">
      <c r="A347">
        <v>96045</v>
      </c>
      <c r="B347" t="s">
        <v>1104</v>
      </c>
      <c r="C347" t="s">
        <v>1105</v>
      </c>
      <c r="E347" t="s">
        <v>737</v>
      </c>
      <c r="F347">
        <v>21</v>
      </c>
      <c r="G347">
        <v>1958</v>
      </c>
      <c r="H347">
        <v>607</v>
      </c>
      <c r="I347">
        <v>0.84399999999999997</v>
      </c>
      <c r="J347">
        <v>31.058</v>
      </c>
      <c r="K347">
        <v>0</v>
      </c>
    </row>
    <row r="348" spans="1:11">
      <c r="A348">
        <v>96046</v>
      </c>
      <c r="B348" t="s">
        <v>1104</v>
      </c>
      <c r="C348" t="s">
        <v>1106</v>
      </c>
      <c r="E348" t="s">
        <v>737</v>
      </c>
      <c r="F348">
        <v>21</v>
      </c>
      <c r="G348">
        <v>1952</v>
      </c>
      <c r="H348">
        <v>777</v>
      </c>
      <c r="I348">
        <v>0</v>
      </c>
      <c r="J348">
        <v>0</v>
      </c>
      <c r="K348">
        <v>0</v>
      </c>
    </row>
    <row r="349" spans="1:11">
      <c r="A349">
        <v>12074</v>
      </c>
      <c r="B349" t="s">
        <v>1107</v>
      </c>
      <c r="C349" t="s">
        <v>1026</v>
      </c>
      <c r="D349" t="s">
        <v>404</v>
      </c>
      <c r="E349" t="s">
        <v>737</v>
      </c>
      <c r="F349">
        <v>21</v>
      </c>
      <c r="G349">
        <v>1974</v>
      </c>
      <c r="H349">
        <v>778</v>
      </c>
      <c r="I349">
        <v>0</v>
      </c>
      <c r="J349">
        <v>0</v>
      </c>
      <c r="K349">
        <v>0</v>
      </c>
    </row>
    <row r="350" spans="1:11">
      <c r="A350">
        <v>10144</v>
      </c>
      <c r="B350" t="s">
        <v>1108</v>
      </c>
      <c r="C350" t="s">
        <v>732</v>
      </c>
      <c r="E350" t="s">
        <v>947</v>
      </c>
      <c r="F350">
        <v>56</v>
      </c>
      <c r="G350">
        <v>1944</v>
      </c>
      <c r="H350">
        <v>410</v>
      </c>
      <c r="I350">
        <v>4.7809999999999997</v>
      </c>
      <c r="J350">
        <v>187.64599999999999</v>
      </c>
      <c r="K350">
        <v>0</v>
      </c>
    </row>
    <row r="351" spans="1:11">
      <c r="A351">
        <v>11014</v>
      </c>
      <c r="B351" t="s">
        <v>1109</v>
      </c>
      <c r="C351" t="s">
        <v>1110</v>
      </c>
      <c r="D351" t="s">
        <v>404</v>
      </c>
      <c r="E351" t="s">
        <v>947</v>
      </c>
      <c r="F351">
        <v>56</v>
      </c>
      <c r="G351">
        <v>1945</v>
      </c>
      <c r="H351">
        <v>505</v>
      </c>
      <c r="I351">
        <v>2.6890000000000001</v>
      </c>
      <c r="J351">
        <v>92.852999999999994</v>
      </c>
      <c r="K351">
        <v>0</v>
      </c>
    </row>
    <row r="352" spans="1:11">
      <c r="A352">
        <v>24278</v>
      </c>
      <c r="B352" t="s">
        <v>1111</v>
      </c>
      <c r="C352" t="s">
        <v>668</v>
      </c>
      <c r="E352" t="s">
        <v>446</v>
      </c>
      <c r="F352">
        <v>52</v>
      </c>
      <c r="G352">
        <v>1988</v>
      </c>
      <c r="H352">
        <v>779</v>
      </c>
      <c r="I352">
        <v>0</v>
      </c>
      <c r="J352">
        <v>0</v>
      </c>
      <c r="K352">
        <v>0</v>
      </c>
    </row>
    <row r="353" spans="1:11">
      <c r="A353">
        <v>24277</v>
      </c>
      <c r="B353" t="s">
        <v>1111</v>
      </c>
      <c r="C353" t="s">
        <v>702</v>
      </c>
      <c r="E353" t="s">
        <v>446</v>
      </c>
      <c r="F353">
        <v>52</v>
      </c>
      <c r="G353">
        <v>1974</v>
      </c>
      <c r="H353">
        <v>216</v>
      </c>
      <c r="I353">
        <v>6.532</v>
      </c>
      <c r="J353">
        <v>640.16700000000003</v>
      </c>
      <c r="K353">
        <v>364</v>
      </c>
    </row>
    <row r="354" spans="1:11">
      <c r="A354">
        <v>16038</v>
      </c>
      <c r="B354" t="s">
        <v>1112</v>
      </c>
      <c r="C354" t="s">
        <v>696</v>
      </c>
      <c r="D354" t="s">
        <v>404</v>
      </c>
      <c r="E354" t="s">
        <v>664</v>
      </c>
      <c r="F354">
        <v>70</v>
      </c>
      <c r="G354">
        <v>1942</v>
      </c>
      <c r="H354">
        <v>780</v>
      </c>
      <c r="I354">
        <v>0</v>
      </c>
      <c r="J354">
        <v>0</v>
      </c>
      <c r="K354">
        <v>0</v>
      </c>
    </row>
    <row r="355" spans="1:11">
      <c r="A355">
        <v>25011</v>
      </c>
      <c r="B355" t="s">
        <v>1113</v>
      </c>
      <c r="C355" t="s">
        <v>682</v>
      </c>
      <c r="E355" t="s">
        <v>759</v>
      </c>
      <c r="F355">
        <v>55</v>
      </c>
      <c r="G355">
        <v>1963</v>
      </c>
      <c r="H355">
        <v>99</v>
      </c>
      <c r="I355">
        <v>21.126000000000001</v>
      </c>
      <c r="J355">
        <v>1402.152</v>
      </c>
      <c r="K355">
        <v>512</v>
      </c>
    </row>
    <row r="356" spans="1:11">
      <c r="A356">
        <v>15077</v>
      </c>
      <c r="B356" t="s">
        <v>1114</v>
      </c>
      <c r="C356" t="s">
        <v>1081</v>
      </c>
      <c r="D356" t="s">
        <v>404</v>
      </c>
      <c r="E356" t="s">
        <v>555</v>
      </c>
      <c r="F356">
        <v>13</v>
      </c>
      <c r="G356">
        <v>1978</v>
      </c>
      <c r="H356">
        <v>781</v>
      </c>
      <c r="I356">
        <v>0</v>
      </c>
      <c r="J356">
        <v>0</v>
      </c>
      <c r="K356">
        <v>0</v>
      </c>
    </row>
    <row r="357" spans="1:11">
      <c r="A357">
        <v>16039</v>
      </c>
      <c r="B357" t="s">
        <v>1115</v>
      </c>
      <c r="C357" t="s">
        <v>697</v>
      </c>
      <c r="D357" t="s">
        <v>404</v>
      </c>
      <c r="E357" t="s">
        <v>664</v>
      </c>
      <c r="F357">
        <v>70</v>
      </c>
      <c r="G357">
        <v>1934</v>
      </c>
      <c r="H357">
        <v>648</v>
      </c>
      <c r="I357">
        <v>0.25</v>
      </c>
      <c r="J357">
        <v>12.125</v>
      </c>
      <c r="K357">
        <v>0</v>
      </c>
    </row>
    <row r="358" spans="1:11">
      <c r="A358">
        <v>19051</v>
      </c>
      <c r="B358" t="s">
        <v>1116</v>
      </c>
      <c r="C358" t="s">
        <v>1117</v>
      </c>
      <c r="D358" t="s">
        <v>404</v>
      </c>
      <c r="E358" t="s">
        <v>745</v>
      </c>
      <c r="F358">
        <v>24</v>
      </c>
      <c r="G358">
        <v>1987</v>
      </c>
      <c r="H358">
        <v>782</v>
      </c>
      <c r="I358">
        <v>0</v>
      </c>
      <c r="J358">
        <v>0</v>
      </c>
      <c r="K358">
        <v>0</v>
      </c>
    </row>
    <row r="359" spans="1:11">
      <c r="A359">
        <v>20533</v>
      </c>
      <c r="B359" t="s">
        <v>1118</v>
      </c>
      <c r="C359" t="s">
        <v>720</v>
      </c>
      <c r="D359" t="s">
        <v>404</v>
      </c>
      <c r="E359" t="s">
        <v>814</v>
      </c>
      <c r="F359">
        <v>87</v>
      </c>
      <c r="G359">
        <v>1949</v>
      </c>
      <c r="H359">
        <v>242</v>
      </c>
      <c r="I359">
        <v>8.8049999999999997</v>
      </c>
      <c r="J359">
        <v>527.06100000000004</v>
      </c>
      <c r="K359">
        <v>197</v>
      </c>
    </row>
    <row r="360" spans="1:11">
      <c r="A360">
        <v>98307</v>
      </c>
      <c r="B360" t="s">
        <v>1119</v>
      </c>
      <c r="C360" t="s">
        <v>918</v>
      </c>
      <c r="E360" t="s">
        <v>443</v>
      </c>
      <c r="F360">
        <v>30</v>
      </c>
      <c r="G360">
        <v>1979</v>
      </c>
      <c r="H360">
        <v>143</v>
      </c>
      <c r="I360">
        <v>30.812999999999999</v>
      </c>
      <c r="J360">
        <v>1044.4639999999999</v>
      </c>
      <c r="K360">
        <v>0</v>
      </c>
    </row>
    <row r="361" spans="1:11">
      <c r="A361">
        <v>11011</v>
      </c>
      <c r="B361" t="s">
        <v>1120</v>
      </c>
      <c r="C361" t="s">
        <v>700</v>
      </c>
      <c r="E361" t="s">
        <v>452</v>
      </c>
      <c r="F361">
        <v>14</v>
      </c>
      <c r="G361">
        <v>1984</v>
      </c>
      <c r="H361">
        <v>399</v>
      </c>
      <c r="I361">
        <v>2.9689999999999999</v>
      </c>
      <c r="J361">
        <v>195.71199999999999</v>
      </c>
      <c r="K361">
        <v>71</v>
      </c>
    </row>
    <row r="362" spans="1:11">
      <c r="A362">
        <v>19032</v>
      </c>
      <c r="B362" t="s">
        <v>1121</v>
      </c>
      <c r="C362" t="s">
        <v>702</v>
      </c>
      <c r="E362" t="s">
        <v>703</v>
      </c>
      <c r="F362">
        <v>69</v>
      </c>
      <c r="G362">
        <v>1951</v>
      </c>
      <c r="H362">
        <v>319</v>
      </c>
      <c r="I362">
        <v>7.0640000000000001</v>
      </c>
      <c r="J362">
        <v>319.09399999999999</v>
      </c>
      <c r="K362">
        <v>77</v>
      </c>
    </row>
    <row r="363" spans="1:11">
      <c r="A363">
        <v>14089</v>
      </c>
      <c r="B363" t="s">
        <v>1122</v>
      </c>
      <c r="C363" t="s">
        <v>700</v>
      </c>
      <c r="E363" t="s">
        <v>661</v>
      </c>
      <c r="F363">
        <v>79</v>
      </c>
      <c r="G363">
        <v>1985</v>
      </c>
      <c r="H363">
        <v>783</v>
      </c>
      <c r="I363">
        <v>0</v>
      </c>
      <c r="J363">
        <v>0</v>
      </c>
      <c r="K363">
        <v>0</v>
      </c>
    </row>
    <row r="364" spans="1:11">
      <c r="A364">
        <v>21769</v>
      </c>
      <c r="B364" t="s">
        <v>1123</v>
      </c>
      <c r="C364" t="s">
        <v>1004</v>
      </c>
      <c r="E364" t="s">
        <v>31</v>
      </c>
      <c r="F364">
        <v>19</v>
      </c>
      <c r="G364">
        <v>1986</v>
      </c>
      <c r="H364">
        <v>784</v>
      </c>
      <c r="I364">
        <v>0</v>
      </c>
      <c r="J364">
        <v>0</v>
      </c>
      <c r="K364">
        <v>0</v>
      </c>
    </row>
    <row r="365" spans="1:11">
      <c r="A365">
        <v>99590</v>
      </c>
      <c r="B365" t="s">
        <v>1123</v>
      </c>
      <c r="C365" t="s">
        <v>804</v>
      </c>
      <c r="E365" t="s">
        <v>31</v>
      </c>
      <c r="F365">
        <v>19</v>
      </c>
      <c r="G365">
        <v>1961</v>
      </c>
      <c r="H365">
        <v>150</v>
      </c>
      <c r="I365">
        <v>15.375</v>
      </c>
      <c r="J365">
        <v>1004.707</v>
      </c>
      <c r="K365">
        <v>415</v>
      </c>
    </row>
    <row r="366" spans="1:11">
      <c r="A366">
        <v>11041</v>
      </c>
      <c r="B366" t="s">
        <v>1124</v>
      </c>
      <c r="C366" t="s">
        <v>857</v>
      </c>
      <c r="D366" t="s">
        <v>404</v>
      </c>
      <c r="E366" t="s">
        <v>552</v>
      </c>
      <c r="F366">
        <v>1</v>
      </c>
      <c r="G366">
        <v>2002</v>
      </c>
      <c r="H366">
        <v>128</v>
      </c>
      <c r="I366">
        <v>16.361000000000001</v>
      </c>
      <c r="J366">
        <v>1211.7760000000001</v>
      </c>
      <c r="K366">
        <v>521</v>
      </c>
    </row>
    <row r="367" spans="1:11">
      <c r="A367">
        <v>14103</v>
      </c>
      <c r="B367" t="s">
        <v>1125</v>
      </c>
      <c r="C367" t="s">
        <v>671</v>
      </c>
      <c r="E367" t="s">
        <v>894</v>
      </c>
      <c r="F367">
        <v>74</v>
      </c>
      <c r="G367">
        <v>1958</v>
      </c>
      <c r="H367">
        <v>303</v>
      </c>
      <c r="I367">
        <v>5.407</v>
      </c>
      <c r="J367">
        <v>345.87</v>
      </c>
      <c r="K367">
        <v>141</v>
      </c>
    </row>
    <row r="368" spans="1:11">
      <c r="A368">
        <v>27003</v>
      </c>
      <c r="B368" t="s">
        <v>1126</v>
      </c>
      <c r="C368" t="s">
        <v>682</v>
      </c>
      <c r="E368" t="s">
        <v>692</v>
      </c>
      <c r="F368">
        <v>59</v>
      </c>
      <c r="G368">
        <v>1987</v>
      </c>
      <c r="H368">
        <v>785</v>
      </c>
      <c r="I368">
        <v>0</v>
      </c>
      <c r="J368">
        <v>0</v>
      </c>
      <c r="K368">
        <v>0</v>
      </c>
    </row>
    <row r="369" spans="1:11">
      <c r="A369">
        <v>11060</v>
      </c>
      <c r="B369" t="s">
        <v>1127</v>
      </c>
      <c r="C369" t="s">
        <v>1039</v>
      </c>
      <c r="E369" t="s">
        <v>684</v>
      </c>
      <c r="F369">
        <v>27</v>
      </c>
      <c r="G369">
        <v>1967</v>
      </c>
      <c r="H369">
        <v>622</v>
      </c>
      <c r="I369">
        <v>0.56299999999999994</v>
      </c>
      <c r="J369">
        <v>23.202999999999999</v>
      </c>
      <c r="K369">
        <v>0</v>
      </c>
    </row>
    <row r="370" spans="1:11">
      <c r="A370">
        <v>25087</v>
      </c>
      <c r="B370" t="s">
        <v>1128</v>
      </c>
      <c r="C370" t="s">
        <v>872</v>
      </c>
      <c r="D370" t="s">
        <v>404</v>
      </c>
      <c r="E370" t="s">
        <v>684</v>
      </c>
      <c r="F370">
        <v>27</v>
      </c>
      <c r="G370">
        <v>1970</v>
      </c>
      <c r="H370">
        <v>534</v>
      </c>
      <c r="I370">
        <v>3.0939999999999999</v>
      </c>
      <c r="J370">
        <v>75.391999999999996</v>
      </c>
      <c r="K370">
        <v>0</v>
      </c>
    </row>
    <row r="371" spans="1:11">
      <c r="A371">
        <v>13029</v>
      </c>
      <c r="B371" t="s">
        <v>1129</v>
      </c>
      <c r="C371" t="s">
        <v>671</v>
      </c>
      <c r="E371" t="s">
        <v>714</v>
      </c>
      <c r="F371">
        <v>76</v>
      </c>
      <c r="G371">
        <v>1961</v>
      </c>
      <c r="H371">
        <v>42</v>
      </c>
      <c r="I371">
        <v>28.126000000000001</v>
      </c>
      <c r="J371">
        <v>2001.479</v>
      </c>
      <c r="K371">
        <v>842</v>
      </c>
    </row>
    <row r="372" spans="1:11">
      <c r="A372">
        <v>20608</v>
      </c>
      <c r="B372" t="s">
        <v>1130</v>
      </c>
      <c r="C372" t="s">
        <v>702</v>
      </c>
      <c r="E372" t="s">
        <v>725</v>
      </c>
      <c r="F372">
        <v>95</v>
      </c>
      <c r="G372">
        <v>1958</v>
      </c>
      <c r="H372">
        <v>786</v>
      </c>
      <c r="I372">
        <v>0</v>
      </c>
      <c r="J372">
        <v>0</v>
      </c>
      <c r="K372">
        <v>0</v>
      </c>
    </row>
    <row r="373" spans="1:11">
      <c r="A373">
        <v>11038</v>
      </c>
      <c r="B373" t="s">
        <v>1131</v>
      </c>
      <c r="C373" t="s">
        <v>781</v>
      </c>
      <c r="E373" t="s">
        <v>552</v>
      </c>
      <c r="F373">
        <v>1</v>
      </c>
      <c r="G373">
        <v>1979</v>
      </c>
      <c r="H373">
        <v>371</v>
      </c>
      <c r="I373">
        <v>2.1880000000000002</v>
      </c>
      <c r="J373">
        <v>235.30099999999999</v>
      </c>
      <c r="K373">
        <v>139</v>
      </c>
    </row>
    <row r="374" spans="1:11">
      <c r="A374">
        <v>28007</v>
      </c>
      <c r="B374" t="s">
        <v>1132</v>
      </c>
      <c r="C374" t="s">
        <v>891</v>
      </c>
      <c r="E374" t="s">
        <v>452</v>
      </c>
      <c r="F374">
        <v>14</v>
      </c>
      <c r="G374">
        <v>1993</v>
      </c>
      <c r="H374">
        <v>92</v>
      </c>
      <c r="I374">
        <v>28.969000000000001</v>
      </c>
      <c r="J374">
        <v>1464.7460000000001</v>
      </c>
      <c r="K374">
        <v>196</v>
      </c>
    </row>
    <row r="375" spans="1:11">
      <c r="A375">
        <v>14023</v>
      </c>
      <c r="B375" t="s">
        <v>1133</v>
      </c>
      <c r="C375" t="s">
        <v>702</v>
      </c>
      <c r="E375" t="s">
        <v>759</v>
      </c>
      <c r="F375">
        <v>55</v>
      </c>
      <c r="G375">
        <v>1960</v>
      </c>
      <c r="H375">
        <v>787</v>
      </c>
      <c r="I375">
        <v>0</v>
      </c>
      <c r="J375">
        <v>0</v>
      </c>
      <c r="K375">
        <v>0</v>
      </c>
    </row>
    <row r="376" spans="1:11">
      <c r="A376">
        <v>96115</v>
      </c>
      <c r="B376" t="s">
        <v>1134</v>
      </c>
      <c r="C376" t="s">
        <v>732</v>
      </c>
      <c r="E376" t="s">
        <v>1028</v>
      </c>
      <c r="F376">
        <v>7</v>
      </c>
      <c r="G376">
        <v>1969</v>
      </c>
      <c r="H376">
        <v>309</v>
      </c>
      <c r="I376">
        <v>3.0939999999999999</v>
      </c>
      <c r="J376">
        <v>335.65899999999999</v>
      </c>
      <c r="K376">
        <v>199</v>
      </c>
    </row>
    <row r="377" spans="1:11">
      <c r="A377">
        <v>10139</v>
      </c>
      <c r="B377" t="s">
        <v>1135</v>
      </c>
      <c r="C377" t="s">
        <v>663</v>
      </c>
      <c r="E377" t="s">
        <v>452</v>
      </c>
      <c r="F377">
        <v>14</v>
      </c>
      <c r="G377">
        <v>1946</v>
      </c>
      <c r="H377">
        <v>115</v>
      </c>
      <c r="I377">
        <v>24.064</v>
      </c>
      <c r="J377">
        <v>1307.5119999999999</v>
      </c>
      <c r="K377">
        <v>486</v>
      </c>
    </row>
    <row r="378" spans="1:11">
      <c r="A378">
        <v>12047</v>
      </c>
      <c r="B378" t="s">
        <v>1136</v>
      </c>
      <c r="C378" t="s">
        <v>1137</v>
      </c>
      <c r="D378" t="s">
        <v>404</v>
      </c>
      <c r="E378" t="s">
        <v>452</v>
      </c>
      <c r="F378">
        <v>14</v>
      </c>
      <c r="G378">
        <v>1947</v>
      </c>
      <c r="H378">
        <v>141</v>
      </c>
      <c r="I378">
        <v>20.564</v>
      </c>
      <c r="J378">
        <v>1062.393</v>
      </c>
      <c r="K378">
        <v>297</v>
      </c>
    </row>
    <row r="379" spans="1:11">
      <c r="A379">
        <v>17022</v>
      </c>
      <c r="B379" t="s">
        <v>1136</v>
      </c>
      <c r="C379" t="s">
        <v>1138</v>
      </c>
      <c r="D379" t="s">
        <v>404</v>
      </c>
      <c r="E379" t="s">
        <v>952</v>
      </c>
      <c r="F379">
        <v>45</v>
      </c>
      <c r="G379">
        <v>1969</v>
      </c>
      <c r="H379">
        <v>291</v>
      </c>
      <c r="I379">
        <v>7.5949999999999998</v>
      </c>
      <c r="J379">
        <v>368.13299999999998</v>
      </c>
      <c r="K379">
        <v>71</v>
      </c>
    </row>
    <row r="380" spans="1:11">
      <c r="A380">
        <v>27039</v>
      </c>
      <c r="B380" t="s">
        <v>1139</v>
      </c>
      <c r="C380" t="s">
        <v>926</v>
      </c>
      <c r="E380" t="s">
        <v>31</v>
      </c>
      <c r="F380">
        <v>19</v>
      </c>
      <c r="G380">
        <v>1966</v>
      </c>
      <c r="H380">
        <v>1</v>
      </c>
      <c r="I380">
        <v>51.375</v>
      </c>
      <c r="J380">
        <v>3803.03</v>
      </c>
      <c r="K380">
        <v>1605</v>
      </c>
    </row>
    <row r="381" spans="1:11">
      <c r="A381">
        <v>10080</v>
      </c>
      <c r="B381" t="s">
        <v>1140</v>
      </c>
      <c r="C381" t="s">
        <v>1141</v>
      </c>
      <c r="E381" t="s">
        <v>703</v>
      </c>
      <c r="F381">
        <v>69</v>
      </c>
      <c r="G381">
        <v>1960</v>
      </c>
      <c r="H381">
        <v>788</v>
      </c>
      <c r="I381">
        <v>0</v>
      </c>
      <c r="J381">
        <v>0</v>
      </c>
      <c r="K381">
        <v>0</v>
      </c>
    </row>
    <row r="382" spans="1:11">
      <c r="A382">
        <v>16029</v>
      </c>
      <c r="B382" t="s">
        <v>1142</v>
      </c>
      <c r="C382" t="s">
        <v>871</v>
      </c>
      <c r="D382" t="s">
        <v>404</v>
      </c>
      <c r="E382" t="s">
        <v>661</v>
      </c>
      <c r="F382">
        <v>79</v>
      </c>
      <c r="G382">
        <v>1982</v>
      </c>
      <c r="H382">
        <v>106</v>
      </c>
      <c r="I382">
        <v>19.501000000000001</v>
      </c>
      <c r="J382">
        <v>1364.866</v>
      </c>
      <c r="K382">
        <v>570</v>
      </c>
    </row>
    <row r="383" spans="1:11">
      <c r="A383">
        <v>28034</v>
      </c>
      <c r="B383" t="s">
        <v>1143</v>
      </c>
      <c r="C383" t="s">
        <v>1144</v>
      </c>
      <c r="D383" t="s">
        <v>404</v>
      </c>
      <c r="E383" t="s">
        <v>952</v>
      </c>
      <c r="F383">
        <v>45</v>
      </c>
      <c r="G383">
        <v>1961</v>
      </c>
      <c r="H383">
        <v>346</v>
      </c>
      <c r="I383">
        <v>4.7190000000000003</v>
      </c>
      <c r="J383">
        <v>270.459</v>
      </c>
      <c r="K383">
        <v>71</v>
      </c>
    </row>
    <row r="384" spans="1:11">
      <c r="A384">
        <v>16119</v>
      </c>
      <c r="B384" t="s">
        <v>1145</v>
      </c>
      <c r="C384" t="s">
        <v>1146</v>
      </c>
      <c r="D384" t="s">
        <v>404</v>
      </c>
      <c r="E384" t="s">
        <v>661</v>
      </c>
      <c r="F384">
        <v>79</v>
      </c>
      <c r="G384">
        <v>1983</v>
      </c>
      <c r="H384">
        <v>789</v>
      </c>
      <c r="I384">
        <v>0</v>
      </c>
      <c r="J384">
        <v>0</v>
      </c>
      <c r="K384">
        <v>0</v>
      </c>
    </row>
    <row r="385" spans="1:11">
      <c r="A385">
        <v>20501</v>
      </c>
      <c r="B385" t="s">
        <v>1147</v>
      </c>
      <c r="C385" t="s">
        <v>1148</v>
      </c>
      <c r="D385" t="s">
        <v>404</v>
      </c>
      <c r="E385" t="s">
        <v>552</v>
      </c>
      <c r="F385">
        <v>1</v>
      </c>
      <c r="G385">
        <v>1949</v>
      </c>
      <c r="H385">
        <v>416</v>
      </c>
      <c r="I385">
        <v>2.6259999999999999</v>
      </c>
      <c r="J385">
        <v>182.624</v>
      </c>
      <c r="K385">
        <v>74</v>
      </c>
    </row>
    <row r="386" spans="1:11">
      <c r="A386">
        <v>19033</v>
      </c>
      <c r="B386" t="s">
        <v>1149</v>
      </c>
      <c r="C386" t="s">
        <v>1150</v>
      </c>
      <c r="E386" t="s">
        <v>703</v>
      </c>
      <c r="F386">
        <v>69</v>
      </c>
      <c r="G386">
        <v>1940</v>
      </c>
      <c r="H386">
        <v>790</v>
      </c>
      <c r="I386">
        <v>0</v>
      </c>
      <c r="J386">
        <v>0</v>
      </c>
      <c r="K386">
        <v>0</v>
      </c>
    </row>
    <row r="387" spans="1:11">
      <c r="A387">
        <v>18014</v>
      </c>
      <c r="B387" t="s">
        <v>1151</v>
      </c>
      <c r="C387" t="s">
        <v>1085</v>
      </c>
      <c r="D387" t="s">
        <v>404</v>
      </c>
      <c r="E387" t="s">
        <v>814</v>
      </c>
      <c r="F387">
        <v>87</v>
      </c>
      <c r="G387">
        <v>1948</v>
      </c>
      <c r="H387">
        <v>397</v>
      </c>
      <c r="I387">
        <v>3.0550000000000002</v>
      </c>
      <c r="J387">
        <v>196.47499999999999</v>
      </c>
      <c r="K387">
        <v>53</v>
      </c>
    </row>
    <row r="388" spans="1:11">
      <c r="A388">
        <v>14099</v>
      </c>
      <c r="B388" t="s">
        <v>1152</v>
      </c>
      <c r="C388" t="s">
        <v>1153</v>
      </c>
      <c r="E388" t="s">
        <v>446</v>
      </c>
      <c r="F388">
        <v>52</v>
      </c>
      <c r="G388">
        <v>1982</v>
      </c>
      <c r="H388">
        <v>149</v>
      </c>
      <c r="I388">
        <v>16.814</v>
      </c>
      <c r="J388">
        <v>1015.644</v>
      </c>
      <c r="K388">
        <v>320</v>
      </c>
    </row>
    <row r="389" spans="1:11">
      <c r="A389">
        <v>14026</v>
      </c>
      <c r="B389" t="s">
        <v>1154</v>
      </c>
      <c r="C389" t="s">
        <v>850</v>
      </c>
      <c r="D389" t="s">
        <v>404</v>
      </c>
      <c r="E389" t="s">
        <v>438</v>
      </c>
      <c r="F389">
        <v>6</v>
      </c>
      <c r="G389">
        <v>1953</v>
      </c>
      <c r="H389">
        <v>297</v>
      </c>
      <c r="I389">
        <v>6.657</v>
      </c>
      <c r="J389">
        <v>356.72199999999998</v>
      </c>
      <c r="K389">
        <v>83</v>
      </c>
    </row>
    <row r="390" spans="1:11">
      <c r="A390">
        <v>14077</v>
      </c>
      <c r="B390" t="s">
        <v>1155</v>
      </c>
      <c r="C390" t="s">
        <v>713</v>
      </c>
      <c r="E390" t="s">
        <v>661</v>
      </c>
      <c r="F390">
        <v>79</v>
      </c>
      <c r="G390">
        <v>1989</v>
      </c>
      <c r="H390">
        <v>791</v>
      </c>
      <c r="I390">
        <v>0</v>
      </c>
      <c r="J390">
        <v>0</v>
      </c>
      <c r="K390">
        <v>0</v>
      </c>
    </row>
    <row r="391" spans="1:11">
      <c r="A391">
        <v>14076</v>
      </c>
      <c r="B391" t="s">
        <v>1155</v>
      </c>
      <c r="C391" t="s">
        <v>682</v>
      </c>
      <c r="E391" t="s">
        <v>661</v>
      </c>
      <c r="F391">
        <v>79</v>
      </c>
      <c r="G391">
        <v>1985</v>
      </c>
      <c r="H391">
        <v>64</v>
      </c>
      <c r="I391">
        <v>26.875</v>
      </c>
      <c r="J391">
        <v>1734.28</v>
      </c>
      <c r="K391">
        <v>667</v>
      </c>
    </row>
    <row r="392" spans="1:11">
      <c r="A392">
        <v>19013</v>
      </c>
      <c r="B392" t="s">
        <v>1156</v>
      </c>
      <c r="C392" t="s">
        <v>681</v>
      </c>
      <c r="E392" t="s">
        <v>557</v>
      </c>
      <c r="F392">
        <v>42</v>
      </c>
      <c r="G392">
        <v>1968</v>
      </c>
      <c r="H392">
        <v>180</v>
      </c>
      <c r="I392">
        <v>9.907</v>
      </c>
      <c r="J392">
        <v>805.97199999999998</v>
      </c>
      <c r="K392">
        <v>368</v>
      </c>
    </row>
    <row r="393" spans="1:11">
      <c r="A393">
        <v>10038</v>
      </c>
      <c r="B393" t="s">
        <v>1157</v>
      </c>
      <c r="C393" t="s">
        <v>693</v>
      </c>
      <c r="E393" t="s">
        <v>921</v>
      </c>
      <c r="F393">
        <v>68</v>
      </c>
      <c r="G393">
        <v>1976</v>
      </c>
      <c r="H393">
        <v>792</v>
      </c>
      <c r="I393">
        <v>0</v>
      </c>
      <c r="J393">
        <v>0</v>
      </c>
      <c r="K393">
        <v>0</v>
      </c>
    </row>
    <row r="394" spans="1:11">
      <c r="A394">
        <v>20578</v>
      </c>
      <c r="B394" t="s">
        <v>1158</v>
      </c>
      <c r="C394" t="s">
        <v>739</v>
      </c>
      <c r="E394" t="s">
        <v>546</v>
      </c>
      <c r="F394">
        <v>88</v>
      </c>
      <c r="G394">
        <v>1968</v>
      </c>
      <c r="H394">
        <v>515</v>
      </c>
      <c r="I394">
        <v>3.1259999999999999</v>
      </c>
      <c r="J394">
        <v>84.572999999999993</v>
      </c>
      <c r="K394">
        <v>0</v>
      </c>
    </row>
    <row r="395" spans="1:11">
      <c r="A395">
        <v>17033</v>
      </c>
      <c r="B395" t="s">
        <v>1159</v>
      </c>
      <c r="C395" t="s">
        <v>1160</v>
      </c>
      <c r="D395" t="s">
        <v>399</v>
      </c>
      <c r="E395" t="s">
        <v>552</v>
      </c>
      <c r="F395">
        <v>1</v>
      </c>
      <c r="G395">
        <v>2009</v>
      </c>
      <c r="H395">
        <v>289</v>
      </c>
      <c r="I395">
        <v>5.5940000000000003</v>
      </c>
      <c r="J395">
        <v>375.03899999999999</v>
      </c>
      <c r="K395">
        <v>157</v>
      </c>
    </row>
    <row r="396" spans="1:11">
      <c r="A396">
        <v>17034</v>
      </c>
      <c r="B396" t="s">
        <v>1161</v>
      </c>
      <c r="C396" t="s">
        <v>857</v>
      </c>
      <c r="D396" t="s">
        <v>404</v>
      </c>
      <c r="E396" t="s">
        <v>552</v>
      </c>
      <c r="F396">
        <v>1</v>
      </c>
      <c r="G396">
        <v>1981</v>
      </c>
      <c r="H396">
        <v>265</v>
      </c>
      <c r="I396">
        <v>8.2189999999999994</v>
      </c>
      <c r="J396">
        <v>455.54</v>
      </c>
      <c r="K396">
        <v>157</v>
      </c>
    </row>
    <row r="397" spans="1:11">
      <c r="A397">
        <v>23029</v>
      </c>
      <c r="B397" t="s">
        <v>1162</v>
      </c>
      <c r="C397" t="s">
        <v>652</v>
      </c>
      <c r="E397" t="s">
        <v>452</v>
      </c>
      <c r="F397">
        <v>14</v>
      </c>
      <c r="G397">
        <v>1967</v>
      </c>
      <c r="H397">
        <v>439</v>
      </c>
      <c r="I397">
        <v>4.125</v>
      </c>
      <c r="J397">
        <v>152.428</v>
      </c>
      <c r="K397">
        <v>0</v>
      </c>
    </row>
    <row r="398" spans="1:11">
      <c r="A398">
        <v>14095</v>
      </c>
      <c r="B398" t="s">
        <v>1163</v>
      </c>
      <c r="C398" t="s">
        <v>978</v>
      </c>
      <c r="E398" t="s">
        <v>703</v>
      </c>
      <c r="F398">
        <v>69</v>
      </c>
      <c r="G398">
        <v>2001</v>
      </c>
      <c r="H398">
        <v>653</v>
      </c>
      <c r="I398">
        <v>0.375</v>
      </c>
      <c r="J398">
        <v>6.1920000000000002</v>
      </c>
      <c r="K398">
        <v>0</v>
      </c>
    </row>
    <row r="399" spans="1:11">
      <c r="A399">
        <v>99512</v>
      </c>
      <c r="B399" t="s">
        <v>1164</v>
      </c>
      <c r="C399" t="s">
        <v>702</v>
      </c>
      <c r="E399" t="s">
        <v>833</v>
      </c>
      <c r="F399">
        <v>54</v>
      </c>
      <c r="G399">
        <v>1963</v>
      </c>
      <c r="H399">
        <v>184</v>
      </c>
      <c r="I399">
        <v>11.375</v>
      </c>
      <c r="J399">
        <v>794.83799999999997</v>
      </c>
      <c r="K399">
        <v>300</v>
      </c>
    </row>
    <row r="400" spans="1:11">
      <c r="A400">
        <v>21759</v>
      </c>
      <c r="B400" t="s">
        <v>1165</v>
      </c>
      <c r="C400" t="s">
        <v>764</v>
      </c>
      <c r="E400" t="s">
        <v>680</v>
      </c>
      <c r="F400">
        <v>29</v>
      </c>
      <c r="G400">
        <v>1963</v>
      </c>
      <c r="H400">
        <v>315</v>
      </c>
      <c r="I400">
        <v>7.22</v>
      </c>
      <c r="J400">
        <v>331.75599999999997</v>
      </c>
      <c r="K400">
        <v>62</v>
      </c>
    </row>
    <row r="401" spans="1:11">
      <c r="A401">
        <v>16019</v>
      </c>
      <c r="B401" t="s">
        <v>1166</v>
      </c>
      <c r="C401" t="s">
        <v>775</v>
      </c>
      <c r="D401" t="s">
        <v>404</v>
      </c>
      <c r="E401" t="s">
        <v>754</v>
      </c>
      <c r="F401">
        <v>28</v>
      </c>
      <c r="G401">
        <v>1954</v>
      </c>
      <c r="H401">
        <v>793</v>
      </c>
      <c r="I401">
        <v>0</v>
      </c>
      <c r="J401">
        <v>0</v>
      </c>
      <c r="K401">
        <v>0</v>
      </c>
    </row>
    <row r="402" spans="1:11">
      <c r="A402">
        <v>16079</v>
      </c>
      <c r="B402" t="s">
        <v>1167</v>
      </c>
      <c r="C402" t="s">
        <v>1168</v>
      </c>
      <c r="D402" t="s">
        <v>404</v>
      </c>
      <c r="E402" t="s">
        <v>679</v>
      </c>
      <c r="F402">
        <v>51</v>
      </c>
      <c r="G402">
        <v>1943</v>
      </c>
      <c r="H402">
        <v>330</v>
      </c>
      <c r="I402">
        <v>4.9930000000000003</v>
      </c>
      <c r="J402">
        <v>302.23399999999998</v>
      </c>
      <c r="K402">
        <v>116</v>
      </c>
    </row>
    <row r="403" spans="1:11">
      <c r="A403">
        <v>24235</v>
      </c>
      <c r="B403" t="s">
        <v>1169</v>
      </c>
      <c r="C403" t="s">
        <v>775</v>
      </c>
      <c r="D403" t="s">
        <v>404</v>
      </c>
      <c r="E403" t="s">
        <v>792</v>
      </c>
      <c r="F403">
        <v>15</v>
      </c>
      <c r="G403">
        <v>1995</v>
      </c>
      <c r="H403">
        <v>28</v>
      </c>
      <c r="I403">
        <v>31.125</v>
      </c>
      <c r="J403">
        <v>2206.12</v>
      </c>
      <c r="K403">
        <v>984</v>
      </c>
    </row>
    <row r="404" spans="1:11">
      <c r="A404">
        <v>98312</v>
      </c>
      <c r="B404" t="s">
        <v>1169</v>
      </c>
      <c r="C404" t="s">
        <v>1170</v>
      </c>
      <c r="D404" t="s">
        <v>404</v>
      </c>
      <c r="E404" t="s">
        <v>792</v>
      </c>
      <c r="F404">
        <v>15</v>
      </c>
      <c r="G404">
        <v>1967</v>
      </c>
      <c r="H404">
        <v>525</v>
      </c>
      <c r="I404">
        <v>2.5</v>
      </c>
      <c r="J404">
        <v>80.257000000000005</v>
      </c>
      <c r="K404">
        <v>0</v>
      </c>
    </row>
    <row r="405" spans="1:11">
      <c r="A405">
        <v>98488</v>
      </c>
      <c r="B405" t="s">
        <v>1171</v>
      </c>
      <c r="C405" t="s">
        <v>1172</v>
      </c>
      <c r="E405" t="s">
        <v>792</v>
      </c>
      <c r="F405">
        <v>15</v>
      </c>
      <c r="G405">
        <v>1988</v>
      </c>
      <c r="H405">
        <v>794</v>
      </c>
      <c r="I405">
        <v>0</v>
      </c>
      <c r="J405">
        <v>0</v>
      </c>
      <c r="K405">
        <v>0</v>
      </c>
    </row>
    <row r="406" spans="1:11">
      <c r="A406">
        <v>98311</v>
      </c>
      <c r="B406" t="s">
        <v>1171</v>
      </c>
      <c r="C406" t="s">
        <v>702</v>
      </c>
      <c r="E406" t="s">
        <v>792</v>
      </c>
      <c r="F406">
        <v>15</v>
      </c>
      <c r="G406">
        <v>1965</v>
      </c>
      <c r="H406">
        <v>526</v>
      </c>
      <c r="I406">
        <v>2.5</v>
      </c>
      <c r="J406">
        <v>80.257000000000005</v>
      </c>
      <c r="K406">
        <v>0</v>
      </c>
    </row>
    <row r="407" spans="1:11">
      <c r="A407">
        <v>27025</v>
      </c>
      <c r="B407" t="s">
        <v>1173</v>
      </c>
      <c r="C407" t="s">
        <v>822</v>
      </c>
      <c r="E407" t="s">
        <v>600</v>
      </c>
      <c r="F407">
        <v>44</v>
      </c>
      <c r="G407">
        <v>1985</v>
      </c>
      <c r="H407">
        <v>636</v>
      </c>
      <c r="I407">
        <v>1.25</v>
      </c>
      <c r="J407">
        <v>18.094000000000001</v>
      </c>
      <c r="K407">
        <v>0</v>
      </c>
    </row>
    <row r="408" spans="1:11">
      <c r="A408">
        <v>25033</v>
      </c>
      <c r="B408" t="s">
        <v>1173</v>
      </c>
      <c r="C408" t="s">
        <v>764</v>
      </c>
      <c r="E408" t="s">
        <v>745</v>
      </c>
      <c r="F408">
        <v>24</v>
      </c>
      <c r="G408">
        <v>1963</v>
      </c>
      <c r="H408">
        <v>795</v>
      </c>
      <c r="I408">
        <v>0</v>
      </c>
      <c r="J408">
        <v>0</v>
      </c>
      <c r="K408">
        <v>0</v>
      </c>
    </row>
    <row r="409" spans="1:11">
      <c r="A409">
        <v>26075</v>
      </c>
      <c r="B409" t="s">
        <v>1174</v>
      </c>
      <c r="C409" t="s">
        <v>822</v>
      </c>
      <c r="E409" t="s">
        <v>745</v>
      </c>
      <c r="F409">
        <v>24</v>
      </c>
      <c r="G409">
        <v>1985</v>
      </c>
      <c r="H409">
        <v>13</v>
      </c>
      <c r="I409">
        <v>37.991999999999997</v>
      </c>
      <c r="J409">
        <v>2680.0549999999998</v>
      </c>
      <c r="K409">
        <v>1054</v>
      </c>
    </row>
    <row r="410" spans="1:11">
      <c r="A410">
        <v>16106</v>
      </c>
      <c r="B410" t="s">
        <v>1174</v>
      </c>
      <c r="C410" t="s">
        <v>1175</v>
      </c>
      <c r="D410" t="s">
        <v>399</v>
      </c>
      <c r="E410" t="s">
        <v>452</v>
      </c>
      <c r="F410">
        <v>14</v>
      </c>
      <c r="G410">
        <v>2004</v>
      </c>
      <c r="H410">
        <v>116</v>
      </c>
      <c r="I410">
        <v>31.405999999999999</v>
      </c>
      <c r="J410">
        <v>1292.78</v>
      </c>
      <c r="K410">
        <v>189</v>
      </c>
    </row>
    <row r="411" spans="1:11">
      <c r="A411">
        <v>17035</v>
      </c>
      <c r="B411" t="s">
        <v>1176</v>
      </c>
      <c r="C411" t="s">
        <v>1177</v>
      </c>
      <c r="D411" t="s">
        <v>404</v>
      </c>
      <c r="E411" t="s">
        <v>771</v>
      </c>
      <c r="F411">
        <v>75</v>
      </c>
      <c r="G411">
        <v>1968</v>
      </c>
      <c r="H411">
        <v>421</v>
      </c>
      <c r="I411">
        <v>5.625</v>
      </c>
      <c r="J411">
        <v>179.256</v>
      </c>
      <c r="K411">
        <v>0</v>
      </c>
    </row>
    <row r="412" spans="1:11">
      <c r="A412">
        <v>15018</v>
      </c>
      <c r="B412" t="s">
        <v>1178</v>
      </c>
      <c r="C412" t="s">
        <v>1179</v>
      </c>
      <c r="D412" t="s">
        <v>404</v>
      </c>
      <c r="E412" t="s">
        <v>833</v>
      </c>
      <c r="F412">
        <v>54</v>
      </c>
      <c r="G412">
        <v>1949</v>
      </c>
      <c r="H412">
        <v>650</v>
      </c>
      <c r="I412">
        <v>0.375</v>
      </c>
      <c r="J412">
        <v>11.622999999999999</v>
      </c>
      <c r="K412">
        <v>0</v>
      </c>
    </row>
    <row r="413" spans="1:11">
      <c r="A413">
        <v>97291</v>
      </c>
      <c r="B413" t="s">
        <v>1180</v>
      </c>
      <c r="C413" t="s">
        <v>700</v>
      </c>
      <c r="E413" t="s">
        <v>438</v>
      </c>
      <c r="F413">
        <v>6</v>
      </c>
      <c r="G413">
        <v>1971</v>
      </c>
      <c r="H413">
        <v>796</v>
      </c>
      <c r="I413">
        <v>0</v>
      </c>
      <c r="J413">
        <v>0</v>
      </c>
      <c r="K413">
        <v>0</v>
      </c>
    </row>
    <row r="414" spans="1:11">
      <c r="A414">
        <v>22991</v>
      </c>
      <c r="B414" t="s">
        <v>1181</v>
      </c>
      <c r="C414" t="s">
        <v>798</v>
      </c>
      <c r="E414" t="s">
        <v>962</v>
      </c>
      <c r="F414">
        <v>85</v>
      </c>
      <c r="G414">
        <v>1991</v>
      </c>
      <c r="H414">
        <v>198</v>
      </c>
      <c r="I414">
        <v>9</v>
      </c>
      <c r="J414">
        <v>700.62400000000002</v>
      </c>
      <c r="K414">
        <v>289</v>
      </c>
    </row>
    <row r="415" spans="1:11">
      <c r="A415">
        <v>21912</v>
      </c>
      <c r="B415" t="s">
        <v>1181</v>
      </c>
      <c r="C415" t="s">
        <v>1105</v>
      </c>
      <c r="E415" t="s">
        <v>962</v>
      </c>
      <c r="F415">
        <v>85</v>
      </c>
      <c r="G415">
        <v>1956</v>
      </c>
      <c r="H415">
        <v>34</v>
      </c>
      <c r="I415">
        <v>30.719000000000001</v>
      </c>
      <c r="J415">
        <v>2119.8679999999999</v>
      </c>
      <c r="K415">
        <v>742</v>
      </c>
    </row>
    <row r="416" spans="1:11">
      <c r="A416">
        <v>21913</v>
      </c>
      <c r="B416" t="s">
        <v>1182</v>
      </c>
      <c r="C416" t="s">
        <v>723</v>
      </c>
      <c r="D416" t="s">
        <v>404</v>
      </c>
      <c r="E416" t="s">
        <v>962</v>
      </c>
      <c r="F416">
        <v>85</v>
      </c>
      <c r="G416">
        <v>1957</v>
      </c>
      <c r="H416">
        <v>81</v>
      </c>
      <c r="I416">
        <v>22.515999999999998</v>
      </c>
      <c r="J416">
        <v>1593.395</v>
      </c>
      <c r="K416">
        <v>600</v>
      </c>
    </row>
    <row r="417" spans="1:11">
      <c r="A417">
        <v>16062</v>
      </c>
      <c r="B417" t="s">
        <v>1183</v>
      </c>
      <c r="C417" t="s">
        <v>868</v>
      </c>
      <c r="E417" t="s">
        <v>1062</v>
      </c>
      <c r="F417">
        <v>83</v>
      </c>
      <c r="G417">
        <v>1967</v>
      </c>
      <c r="H417">
        <v>797</v>
      </c>
      <c r="I417">
        <v>0</v>
      </c>
      <c r="J417">
        <v>0</v>
      </c>
      <c r="K417">
        <v>0</v>
      </c>
    </row>
    <row r="418" spans="1:11">
      <c r="A418">
        <v>13077</v>
      </c>
      <c r="B418" t="s">
        <v>1184</v>
      </c>
      <c r="C418" t="s">
        <v>702</v>
      </c>
      <c r="E418" t="s">
        <v>679</v>
      </c>
      <c r="F418">
        <v>51</v>
      </c>
      <c r="G418">
        <v>1951</v>
      </c>
      <c r="H418">
        <v>147</v>
      </c>
      <c r="I418">
        <v>19.908000000000001</v>
      </c>
      <c r="J418">
        <v>1016.867</v>
      </c>
      <c r="K418">
        <v>305</v>
      </c>
    </row>
    <row r="419" spans="1:11">
      <c r="A419">
        <v>21798</v>
      </c>
      <c r="B419" t="s">
        <v>1185</v>
      </c>
      <c r="C419" t="s">
        <v>660</v>
      </c>
      <c r="E419" t="s">
        <v>443</v>
      </c>
      <c r="F419">
        <v>30</v>
      </c>
      <c r="G419">
        <v>1979</v>
      </c>
      <c r="H419">
        <v>640</v>
      </c>
      <c r="I419">
        <v>0.56299999999999994</v>
      </c>
      <c r="J419">
        <v>16.138999999999999</v>
      </c>
      <c r="K419">
        <v>0</v>
      </c>
    </row>
    <row r="420" spans="1:11">
      <c r="A420">
        <v>13078</v>
      </c>
      <c r="B420" t="s">
        <v>1186</v>
      </c>
      <c r="C420" t="s">
        <v>835</v>
      </c>
      <c r="D420" t="s">
        <v>404</v>
      </c>
      <c r="E420" t="s">
        <v>679</v>
      </c>
      <c r="F420">
        <v>51</v>
      </c>
      <c r="G420">
        <v>1949</v>
      </c>
      <c r="H420">
        <v>148</v>
      </c>
      <c r="I420">
        <v>19.908000000000001</v>
      </c>
      <c r="J420">
        <v>1016.867</v>
      </c>
      <c r="K420">
        <v>305</v>
      </c>
    </row>
    <row r="421" spans="1:11">
      <c r="A421">
        <v>18056</v>
      </c>
      <c r="B421" t="s">
        <v>1187</v>
      </c>
      <c r="C421" t="s">
        <v>1138</v>
      </c>
      <c r="D421" t="s">
        <v>404</v>
      </c>
      <c r="E421" t="s">
        <v>661</v>
      </c>
      <c r="F421">
        <v>79</v>
      </c>
      <c r="G421">
        <v>1988</v>
      </c>
      <c r="H421">
        <v>166</v>
      </c>
      <c r="I421">
        <v>12.579000000000001</v>
      </c>
      <c r="J421">
        <v>885.18</v>
      </c>
      <c r="K421">
        <v>416</v>
      </c>
    </row>
    <row r="422" spans="1:11">
      <c r="A422">
        <v>18071</v>
      </c>
      <c r="B422" t="s">
        <v>1188</v>
      </c>
      <c r="C422" t="s">
        <v>671</v>
      </c>
      <c r="E422" t="s">
        <v>546</v>
      </c>
      <c r="F422">
        <v>88</v>
      </c>
      <c r="G422">
        <v>1956</v>
      </c>
      <c r="H422">
        <v>400</v>
      </c>
      <c r="I422">
        <v>6.4390000000000001</v>
      </c>
      <c r="J422">
        <v>195.41</v>
      </c>
      <c r="K422">
        <v>0</v>
      </c>
    </row>
    <row r="423" spans="1:11">
      <c r="A423">
        <v>12031</v>
      </c>
      <c r="B423" t="s">
        <v>1189</v>
      </c>
      <c r="C423" t="s">
        <v>1190</v>
      </c>
      <c r="D423" t="s">
        <v>404</v>
      </c>
      <c r="E423" t="s">
        <v>728</v>
      </c>
      <c r="F423">
        <v>73</v>
      </c>
      <c r="G423">
        <v>1940</v>
      </c>
      <c r="H423">
        <v>451</v>
      </c>
      <c r="I423">
        <v>3.032</v>
      </c>
      <c r="J423">
        <v>142.49100000000001</v>
      </c>
      <c r="K423">
        <v>22</v>
      </c>
    </row>
    <row r="424" spans="1:11">
      <c r="A424">
        <v>18070</v>
      </c>
      <c r="B424" t="s">
        <v>1189</v>
      </c>
      <c r="C424" t="s">
        <v>1191</v>
      </c>
      <c r="D424" t="s">
        <v>404</v>
      </c>
      <c r="E424" t="s">
        <v>546</v>
      </c>
      <c r="F424">
        <v>88</v>
      </c>
      <c r="G424">
        <v>1957</v>
      </c>
      <c r="H424">
        <v>254</v>
      </c>
      <c r="I424">
        <v>11.438000000000001</v>
      </c>
      <c r="J424">
        <v>483.108</v>
      </c>
      <c r="K424">
        <v>88</v>
      </c>
    </row>
    <row r="425" spans="1:11">
      <c r="A425">
        <v>27072</v>
      </c>
      <c r="B425" t="s">
        <v>1192</v>
      </c>
      <c r="C425" t="s">
        <v>777</v>
      </c>
      <c r="E425" t="s">
        <v>669</v>
      </c>
      <c r="F425">
        <v>61</v>
      </c>
      <c r="G425">
        <v>1983</v>
      </c>
      <c r="H425">
        <v>485</v>
      </c>
      <c r="I425">
        <v>3.9380000000000002</v>
      </c>
      <c r="J425">
        <v>108.65300000000001</v>
      </c>
      <c r="K425">
        <v>0</v>
      </c>
    </row>
    <row r="426" spans="1:11">
      <c r="A426">
        <v>27074</v>
      </c>
      <c r="B426" t="s">
        <v>1193</v>
      </c>
      <c r="C426" t="s">
        <v>859</v>
      </c>
      <c r="D426" t="s">
        <v>404</v>
      </c>
      <c r="E426" t="s">
        <v>669</v>
      </c>
      <c r="F426">
        <v>61</v>
      </c>
      <c r="G426">
        <v>1986</v>
      </c>
      <c r="H426">
        <v>798</v>
      </c>
      <c r="I426">
        <v>0</v>
      </c>
      <c r="J426">
        <v>0</v>
      </c>
      <c r="K426">
        <v>0</v>
      </c>
    </row>
    <row r="427" spans="1:11">
      <c r="A427">
        <v>13072</v>
      </c>
      <c r="B427" t="s">
        <v>1194</v>
      </c>
      <c r="C427" t="s">
        <v>991</v>
      </c>
      <c r="D427" t="s">
        <v>404</v>
      </c>
      <c r="E427" t="s">
        <v>742</v>
      </c>
      <c r="F427">
        <v>78</v>
      </c>
      <c r="G427">
        <v>1977</v>
      </c>
      <c r="H427">
        <v>799</v>
      </c>
      <c r="I427">
        <v>0</v>
      </c>
      <c r="J427">
        <v>0</v>
      </c>
      <c r="K427">
        <v>0</v>
      </c>
    </row>
    <row r="428" spans="1:11">
      <c r="A428">
        <v>26039</v>
      </c>
      <c r="B428" t="s">
        <v>1195</v>
      </c>
      <c r="C428" t="s">
        <v>660</v>
      </c>
      <c r="E428" t="s">
        <v>754</v>
      </c>
      <c r="F428">
        <v>28</v>
      </c>
      <c r="G428">
        <v>1984</v>
      </c>
      <c r="H428">
        <v>620</v>
      </c>
      <c r="I428">
        <v>0.81299999999999994</v>
      </c>
      <c r="J428">
        <v>23.312000000000001</v>
      </c>
      <c r="K428">
        <v>0</v>
      </c>
    </row>
    <row r="429" spans="1:11">
      <c r="A429">
        <v>19004</v>
      </c>
      <c r="B429" t="s">
        <v>1196</v>
      </c>
      <c r="C429" t="s">
        <v>702</v>
      </c>
      <c r="D429" t="s">
        <v>399</v>
      </c>
      <c r="E429" t="s">
        <v>995</v>
      </c>
      <c r="F429">
        <v>77</v>
      </c>
      <c r="G429">
        <v>2011</v>
      </c>
      <c r="H429">
        <v>800</v>
      </c>
      <c r="I429">
        <v>0</v>
      </c>
      <c r="J429">
        <v>0</v>
      </c>
      <c r="K429">
        <v>0</v>
      </c>
    </row>
    <row r="430" spans="1:11">
      <c r="A430">
        <v>20517</v>
      </c>
      <c r="B430" t="s">
        <v>1197</v>
      </c>
      <c r="C430" t="s">
        <v>891</v>
      </c>
      <c r="E430" t="s">
        <v>664</v>
      </c>
      <c r="F430">
        <v>70</v>
      </c>
      <c r="G430">
        <v>1943</v>
      </c>
      <c r="H430">
        <v>601</v>
      </c>
      <c r="I430">
        <v>0.219</v>
      </c>
      <c r="J430">
        <v>33.655999999999999</v>
      </c>
      <c r="K430">
        <v>24</v>
      </c>
    </row>
    <row r="431" spans="1:11">
      <c r="A431">
        <v>15072</v>
      </c>
      <c r="B431" t="s">
        <v>1198</v>
      </c>
      <c r="C431" t="s">
        <v>713</v>
      </c>
      <c r="D431" t="s">
        <v>399</v>
      </c>
      <c r="E431" t="s">
        <v>446</v>
      </c>
      <c r="F431">
        <v>52</v>
      </c>
      <c r="G431">
        <v>2006</v>
      </c>
      <c r="H431">
        <v>532</v>
      </c>
      <c r="I431">
        <v>1.9379999999999999</v>
      </c>
      <c r="J431">
        <v>75.998000000000005</v>
      </c>
      <c r="K431">
        <v>0</v>
      </c>
    </row>
    <row r="432" spans="1:11">
      <c r="A432">
        <v>24224</v>
      </c>
      <c r="B432" t="s">
        <v>1199</v>
      </c>
      <c r="C432" t="s">
        <v>682</v>
      </c>
      <c r="E432" t="s">
        <v>679</v>
      </c>
      <c r="F432">
        <v>51</v>
      </c>
      <c r="G432">
        <v>1964</v>
      </c>
      <c r="H432">
        <v>801</v>
      </c>
      <c r="I432">
        <v>0</v>
      </c>
      <c r="J432">
        <v>0</v>
      </c>
      <c r="K432">
        <v>0</v>
      </c>
    </row>
    <row r="433" spans="1:11">
      <c r="A433">
        <v>15045</v>
      </c>
      <c r="B433" t="s">
        <v>1200</v>
      </c>
      <c r="C433" t="s">
        <v>872</v>
      </c>
      <c r="D433" t="s">
        <v>404</v>
      </c>
      <c r="E433" t="s">
        <v>664</v>
      </c>
      <c r="F433">
        <v>70</v>
      </c>
      <c r="G433">
        <v>1939</v>
      </c>
      <c r="H433">
        <v>802</v>
      </c>
      <c r="I433">
        <v>0</v>
      </c>
      <c r="J433">
        <v>0</v>
      </c>
      <c r="K433">
        <v>0</v>
      </c>
    </row>
    <row r="434" spans="1:11">
      <c r="A434">
        <v>19006</v>
      </c>
      <c r="B434" t="s">
        <v>1201</v>
      </c>
      <c r="C434" t="s">
        <v>666</v>
      </c>
      <c r="D434" t="s">
        <v>404</v>
      </c>
      <c r="E434" t="s">
        <v>814</v>
      </c>
      <c r="F434">
        <v>87</v>
      </c>
      <c r="G434">
        <v>1941</v>
      </c>
      <c r="H434">
        <v>286</v>
      </c>
      <c r="I434">
        <v>7.7750000000000004</v>
      </c>
      <c r="J434">
        <v>392.166</v>
      </c>
      <c r="K434">
        <v>89</v>
      </c>
    </row>
    <row r="435" spans="1:11">
      <c r="A435">
        <v>18075</v>
      </c>
      <c r="B435" t="s">
        <v>1202</v>
      </c>
      <c r="C435" t="s">
        <v>674</v>
      </c>
      <c r="D435" t="s">
        <v>404</v>
      </c>
      <c r="E435" t="s">
        <v>539</v>
      </c>
      <c r="F435">
        <v>89</v>
      </c>
      <c r="G435">
        <v>1997</v>
      </c>
      <c r="H435">
        <v>262</v>
      </c>
      <c r="I435">
        <v>12.72</v>
      </c>
      <c r="J435">
        <v>458.29599999999999</v>
      </c>
      <c r="K435">
        <v>33</v>
      </c>
    </row>
    <row r="436" spans="1:11">
      <c r="A436">
        <v>20626</v>
      </c>
      <c r="B436" t="s">
        <v>1203</v>
      </c>
      <c r="C436" t="s">
        <v>690</v>
      </c>
      <c r="E436" t="s">
        <v>561</v>
      </c>
      <c r="F436">
        <v>10</v>
      </c>
      <c r="G436">
        <v>1973</v>
      </c>
      <c r="H436">
        <v>618</v>
      </c>
      <c r="I436">
        <v>0.90600000000000003</v>
      </c>
      <c r="J436">
        <v>24.186</v>
      </c>
      <c r="K436">
        <v>0</v>
      </c>
    </row>
    <row r="437" spans="1:11">
      <c r="A437">
        <v>26005</v>
      </c>
      <c r="B437" t="s">
        <v>1204</v>
      </c>
      <c r="C437" t="s">
        <v>857</v>
      </c>
      <c r="D437" t="s">
        <v>404</v>
      </c>
      <c r="E437" t="s">
        <v>561</v>
      </c>
      <c r="F437">
        <v>10</v>
      </c>
      <c r="G437">
        <v>1970</v>
      </c>
      <c r="H437">
        <v>655</v>
      </c>
      <c r="I437">
        <v>0.25</v>
      </c>
      <c r="J437">
        <v>5.0519999999999996</v>
      </c>
      <c r="K437">
        <v>0</v>
      </c>
    </row>
    <row r="438" spans="1:11">
      <c r="A438">
        <v>10082</v>
      </c>
      <c r="B438" t="s">
        <v>1205</v>
      </c>
      <c r="C438" t="s">
        <v>781</v>
      </c>
      <c r="E438" t="s">
        <v>703</v>
      </c>
      <c r="F438">
        <v>69</v>
      </c>
      <c r="G438">
        <v>1961</v>
      </c>
      <c r="H438">
        <v>274</v>
      </c>
      <c r="I438">
        <v>6.5940000000000003</v>
      </c>
      <c r="J438">
        <v>418.98700000000002</v>
      </c>
      <c r="K438">
        <v>162</v>
      </c>
    </row>
    <row r="439" spans="1:11">
      <c r="A439">
        <v>22979</v>
      </c>
      <c r="B439" t="s">
        <v>1206</v>
      </c>
      <c r="C439" t="s">
        <v>1207</v>
      </c>
      <c r="E439" t="s">
        <v>31</v>
      </c>
      <c r="F439">
        <v>19</v>
      </c>
      <c r="G439">
        <v>1977</v>
      </c>
      <c r="H439">
        <v>344</v>
      </c>
      <c r="I439">
        <v>3.657</v>
      </c>
      <c r="J439">
        <v>275.18799999999999</v>
      </c>
      <c r="K439">
        <v>123</v>
      </c>
    </row>
    <row r="440" spans="1:11">
      <c r="A440">
        <v>17029</v>
      </c>
      <c r="B440" t="s">
        <v>1208</v>
      </c>
      <c r="C440" t="s">
        <v>1209</v>
      </c>
      <c r="E440" t="s">
        <v>446</v>
      </c>
      <c r="F440">
        <v>52</v>
      </c>
      <c r="G440">
        <v>1966</v>
      </c>
      <c r="H440">
        <v>524</v>
      </c>
      <c r="I440">
        <v>2.282</v>
      </c>
      <c r="J440">
        <v>80.716999999999999</v>
      </c>
      <c r="K440">
        <v>0</v>
      </c>
    </row>
    <row r="441" spans="1:11">
      <c r="A441">
        <v>99502</v>
      </c>
      <c r="B441" t="s">
        <v>1210</v>
      </c>
      <c r="C441" t="s">
        <v>739</v>
      </c>
      <c r="E441" t="s">
        <v>687</v>
      </c>
      <c r="F441">
        <v>16</v>
      </c>
      <c r="G441">
        <v>1952</v>
      </c>
      <c r="H441">
        <v>803</v>
      </c>
      <c r="I441">
        <v>0</v>
      </c>
      <c r="J441">
        <v>0</v>
      </c>
      <c r="K441">
        <v>0</v>
      </c>
    </row>
    <row r="442" spans="1:11">
      <c r="A442">
        <v>12038</v>
      </c>
      <c r="B442" t="s">
        <v>1211</v>
      </c>
      <c r="C442" t="s">
        <v>1212</v>
      </c>
      <c r="E442" t="s">
        <v>728</v>
      </c>
      <c r="F442">
        <v>73</v>
      </c>
      <c r="G442">
        <v>1955</v>
      </c>
      <c r="H442">
        <v>26</v>
      </c>
      <c r="I442">
        <v>25.251000000000001</v>
      </c>
      <c r="J442">
        <v>2263.797</v>
      </c>
      <c r="K442">
        <v>1145</v>
      </c>
    </row>
    <row r="443" spans="1:11">
      <c r="A443">
        <v>12037</v>
      </c>
      <c r="B443" t="s">
        <v>1213</v>
      </c>
      <c r="C443" t="s">
        <v>1177</v>
      </c>
      <c r="D443" t="s">
        <v>404</v>
      </c>
      <c r="E443" t="s">
        <v>728</v>
      </c>
      <c r="F443">
        <v>73</v>
      </c>
      <c r="G443">
        <v>1951</v>
      </c>
      <c r="H443">
        <v>20</v>
      </c>
      <c r="I443">
        <v>26.687999999999999</v>
      </c>
      <c r="J443">
        <v>2357.8760000000002</v>
      </c>
      <c r="K443">
        <v>1177</v>
      </c>
    </row>
    <row r="444" spans="1:11">
      <c r="A444">
        <v>20562</v>
      </c>
      <c r="B444" t="s">
        <v>1214</v>
      </c>
      <c r="C444" t="s">
        <v>1215</v>
      </c>
      <c r="D444" t="s">
        <v>404</v>
      </c>
      <c r="E444" t="s">
        <v>699</v>
      </c>
      <c r="F444">
        <v>94</v>
      </c>
      <c r="G444">
        <v>1976</v>
      </c>
      <c r="H444">
        <v>444</v>
      </c>
      <c r="I444">
        <v>3.2040000000000002</v>
      </c>
      <c r="J444">
        <v>146.58500000000001</v>
      </c>
      <c r="K444">
        <v>34</v>
      </c>
    </row>
    <row r="445" spans="1:11">
      <c r="A445">
        <v>16060</v>
      </c>
      <c r="B445" t="s">
        <v>1216</v>
      </c>
      <c r="C445" t="s">
        <v>681</v>
      </c>
      <c r="E445" t="s">
        <v>1062</v>
      </c>
      <c r="F445">
        <v>83</v>
      </c>
      <c r="G445">
        <v>1972</v>
      </c>
      <c r="H445">
        <v>804</v>
      </c>
      <c r="I445">
        <v>0</v>
      </c>
      <c r="J445">
        <v>0</v>
      </c>
      <c r="K445">
        <v>0</v>
      </c>
    </row>
    <row r="446" spans="1:11">
      <c r="A446">
        <v>19030</v>
      </c>
      <c r="B446" t="s">
        <v>1217</v>
      </c>
      <c r="C446" t="s">
        <v>753</v>
      </c>
      <c r="E446" t="s">
        <v>894</v>
      </c>
      <c r="F446">
        <v>74</v>
      </c>
      <c r="G446">
        <v>1954</v>
      </c>
      <c r="H446">
        <v>547</v>
      </c>
      <c r="I446">
        <v>1.8440000000000001</v>
      </c>
      <c r="J446">
        <v>67.156999999999996</v>
      </c>
      <c r="K446">
        <v>0</v>
      </c>
    </row>
    <row r="447" spans="1:11">
      <c r="A447">
        <v>29039</v>
      </c>
      <c r="B447" t="s">
        <v>1218</v>
      </c>
      <c r="C447" t="s">
        <v>775</v>
      </c>
      <c r="D447" t="s">
        <v>404</v>
      </c>
      <c r="E447" t="s">
        <v>452</v>
      </c>
      <c r="F447">
        <v>14</v>
      </c>
      <c r="G447">
        <v>1956</v>
      </c>
      <c r="H447">
        <v>136</v>
      </c>
      <c r="I447">
        <v>12.125999999999999</v>
      </c>
      <c r="J447">
        <v>1118.501</v>
      </c>
      <c r="K447">
        <v>586</v>
      </c>
    </row>
    <row r="448" spans="1:11">
      <c r="A448">
        <v>16105</v>
      </c>
      <c r="B448" t="s">
        <v>1219</v>
      </c>
      <c r="C448" t="s">
        <v>891</v>
      </c>
      <c r="E448" t="s">
        <v>452</v>
      </c>
      <c r="F448">
        <v>14</v>
      </c>
      <c r="G448">
        <v>1959</v>
      </c>
      <c r="H448">
        <v>80</v>
      </c>
      <c r="I448">
        <v>35.063000000000002</v>
      </c>
      <c r="J448">
        <v>1622.462</v>
      </c>
      <c r="K448">
        <v>401</v>
      </c>
    </row>
    <row r="449" spans="1:11">
      <c r="A449">
        <v>29040</v>
      </c>
      <c r="B449" t="s">
        <v>1219</v>
      </c>
      <c r="C449" t="s">
        <v>681</v>
      </c>
      <c r="E449" t="s">
        <v>452</v>
      </c>
      <c r="F449">
        <v>14</v>
      </c>
      <c r="G449">
        <v>1961</v>
      </c>
      <c r="H449">
        <v>45</v>
      </c>
      <c r="I449">
        <v>28.376000000000001</v>
      </c>
      <c r="J449">
        <v>1973.2539999999999</v>
      </c>
      <c r="K449">
        <v>801</v>
      </c>
    </row>
    <row r="450" spans="1:11">
      <c r="A450">
        <v>11045</v>
      </c>
      <c r="B450" t="s">
        <v>1220</v>
      </c>
      <c r="C450" t="s">
        <v>663</v>
      </c>
      <c r="E450" t="s">
        <v>718</v>
      </c>
      <c r="F450">
        <v>2</v>
      </c>
      <c r="G450">
        <v>1954</v>
      </c>
      <c r="H450">
        <v>277</v>
      </c>
      <c r="I450">
        <v>8.6880000000000006</v>
      </c>
      <c r="J450">
        <v>415.11399999999998</v>
      </c>
      <c r="K450">
        <v>79</v>
      </c>
    </row>
    <row r="451" spans="1:11">
      <c r="A451">
        <v>21776</v>
      </c>
      <c r="B451" t="s">
        <v>1221</v>
      </c>
      <c r="C451" t="s">
        <v>904</v>
      </c>
      <c r="E451" t="s">
        <v>29</v>
      </c>
      <c r="F451">
        <v>17</v>
      </c>
      <c r="G451">
        <v>1971</v>
      </c>
      <c r="H451">
        <v>557</v>
      </c>
      <c r="I451">
        <v>1.625</v>
      </c>
      <c r="J451">
        <v>62.459000000000003</v>
      </c>
      <c r="K451">
        <v>0</v>
      </c>
    </row>
    <row r="452" spans="1:11">
      <c r="A452">
        <v>15013</v>
      </c>
      <c r="B452" t="s">
        <v>1222</v>
      </c>
      <c r="C452" t="s">
        <v>1223</v>
      </c>
      <c r="D452" t="s">
        <v>404</v>
      </c>
      <c r="E452" t="s">
        <v>29</v>
      </c>
      <c r="F452">
        <v>17</v>
      </c>
      <c r="G452">
        <v>1972</v>
      </c>
      <c r="H452">
        <v>480</v>
      </c>
      <c r="I452">
        <v>2.875</v>
      </c>
      <c r="J452">
        <v>115.238</v>
      </c>
      <c r="K452">
        <v>0</v>
      </c>
    </row>
    <row r="453" spans="1:11">
      <c r="A453">
        <v>15050</v>
      </c>
      <c r="B453" t="s">
        <v>1224</v>
      </c>
      <c r="C453" t="s">
        <v>723</v>
      </c>
      <c r="D453" t="s">
        <v>404</v>
      </c>
      <c r="E453" t="s">
        <v>47</v>
      </c>
      <c r="F453">
        <v>33</v>
      </c>
      <c r="G453">
        <v>1949</v>
      </c>
      <c r="H453">
        <v>349</v>
      </c>
      <c r="I453">
        <v>6.97</v>
      </c>
      <c r="J453">
        <v>266.34399999999999</v>
      </c>
      <c r="K453">
        <v>31</v>
      </c>
    </row>
    <row r="454" spans="1:11">
      <c r="A454">
        <v>17006</v>
      </c>
      <c r="B454" t="s">
        <v>1225</v>
      </c>
      <c r="C454" t="s">
        <v>732</v>
      </c>
      <c r="D454" t="s">
        <v>399</v>
      </c>
      <c r="E454" t="s">
        <v>962</v>
      </c>
      <c r="F454">
        <v>85</v>
      </c>
      <c r="G454">
        <v>2009</v>
      </c>
      <c r="H454">
        <v>807</v>
      </c>
      <c r="I454">
        <v>0</v>
      </c>
      <c r="J454">
        <v>0</v>
      </c>
      <c r="K454">
        <v>0</v>
      </c>
    </row>
    <row r="455" spans="1:11">
      <c r="A455">
        <v>17005</v>
      </c>
      <c r="B455" t="s">
        <v>1225</v>
      </c>
      <c r="C455" t="s">
        <v>663</v>
      </c>
      <c r="D455" t="s">
        <v>399</v>
      </c>
      <c r="E455" t="s">
        <v>962</v>
      </c>
      <c r="F455">
        <v>85</v>
      </c>
      <c r="G455">
        <v>2008</v>
      </c>
      <c r="H455">
        <v>806</v>
      </c>
      <c r="I455">
        <v>0</v>
      </c>
      <c r="J455">
        <v>0</v>
      </c>
      <c r="K455">
        <v>0</v>
      </c>
    </row>
    <row r="456" spans="1:11">
      <c r="A456">
        <v>26043</v>
      </c>
      <c r="B456" t="s">
        <v>1225</v>
      </c>
      <c r="C456" t="s">
        <v>702</v>
      </c>
      <c r="E456" t="s">
        <v>952</v>
      </c>
      <c r="F456">
        <v>45</v>
      </c>
      <c r="G456">
        <v>1969</v>
      </c>
      <c r="H456">
        <v>82</v>
      </c>
      <c r="I456">
        <v>31.125</v>
      </c>
      <c r="J456">
        <v>1579.117</v>
      </c>
      <c r="K456">
        <v>497</v>
      </c>
    </row>
    <row r="457" spans="1:11">
      <c r="A457">
        <v>17004</v>
      </c>
      <c r="B457" t="s">
        <v>1225</v>
      </c>
      <c r="C457" t="s">
        <v>868</v>
      </c>
      <c r="D457" t="s">
        <v>399</v>
      </c>
      <c r="E457" t="s">
        <v>962</v>
      </c>
      <c r="F457">
        <v>85</v>
      </c>
      <c r="G457">
        <v>2006</v>
      </c>
      <c r="H457">
        <v>805</v>
      </c>
      <c r="I457">
        <v>0</v>
      </c>
      <c r="J457">
        <v>0</v>
      </c>
      <c r="K457">
        <v>0</v>
      </c>
    </row>
    <row r="458" spans="1:11">
      <c r="A458">
        <v>17003</v>
      </c>
      <c r="B458" t="s">
        <v>1226</v>
      </c>
      <c r="C458" t="s">
        <v>723</v>
      </c>
      <c r="D458" t="s">
        <v>404</v>
      </c>
      <c r="E458" t="s">
        <v>962</v>
      </c>
      <c r="F458">
        <v>85</v>
      </c>
      <c r="G458">
        <v>1979</v>
      </c>
      <c r="H458">
        <v>808</v>
      </c>
      <c r="I458">
        <v>0</v>
      </c>
      <c r="J458">
        <v>0</v>
      </c>
      <c r="K458">
        <v>0</v>
      </c>
    </row>
    <row r="459" spans="1:11">
      <c r="A459">
        <v>16041</v>
      </c>
      <c r="B459" t="s">
        <v>1227</v>
      </c>
      <c r="C459" t="s">
        <v>835</v>
      </c>
      <c r="D459" t="s">
        <v>404</v>
      </c>
      <c r="E459" t="s">
        <v>664</v>
      </c>
      <c r="F459">
        <v>70</v>
      </c>
      <c r="G459">
        <v>1936</v>
      </c>
      <c r="H459">
        <v>809</v>
      </c>
      <c r="I459">
        <v>0</v>
      </c>
      <c r="J459">
        <v>0</v>
      </c>
      <c r="K459">
        <v>0</v>
      </c>
    </row>
    <row r="460" spans="1:11">
      <c r="A460">
        <v>20605</v>
      </c>
      <c r="B460" t="s">
        <v>1228</v>
      </c>
      <c r="C460" t="s">
        <v>753</v>
      </c>
      <c r="E460" t="s">
        <v>725</v>
      </c>
      <c r="F460">
        <v>95</v>
      </c>
      <c r="G460">
        <v>1982</v>
      </c>
      <c r="H460">
        <v>810</v>
      </c>
      <c r="I460">
        <v>0</v>
      </c>
      <c r="J460">
        <v>0</v>
      </c>
      <c r="K460">
        <v>0</v>
      </c>
    </row>
    <row r="461" spans="1:11">
      <c r="A461">
        <v>26025</v>
      </c>
      <c r="B461" t="s">
        <v>1229</v>
      </c>
      <c r="C461" t="s">
        <v>696</v>
      </c>
      <c r="D461" t="s">
        <v>404</v>
      </c>
      <c r="E461" t="s">
        <v>534</v>
      </c>
      <c r="F461">
        <v>63</v>
      </c>
      <c r="G461">
        <v>1971</v>
      </c>
      <c r="H461">
        <v>584</v>
      </c>
      <c r="I461">
        <v>1.375</v>
      </c>
      <c r="J461">
        <v>41.985999999999997</v>
      </c>
      <c r="K461">
        <v>0</v>
      </c>
    </row>
    <row r="462" spans="1:11">
      <c r="A462">
        <v>24236</v>
      </c>
      <c r="B462" t="s">
        <v>1230</v>
      </c>
      <c r="C462" t="s">
        <v>926</v>
      </c>
      <c r="E462" t="s">
        <v>31</v>
      </c>
      <c r="F462">
        <v>19</v>
      </c>
      <c r="G462">
        <v>1959</v>
      </c>
      <c r="H462">
        <v>280</v>
      </c>
      <c r="I462">
        <v>8.875</v>
      </c>
      <c r="J462">
        <v>411.464</v>
      </c>
      <c r="K462">
        <v>123</v>
      </c>
    </row>
    <row r="463" spans="1:11">
      <c r="A463">
        <v>20564</v>
      </c>
      <c r="B463" t="s">
        <v>1231</v>
      </c>
      <c r="C463" t="s">
        <v>700</v>
      </c>
      <c r="E463" t="s">
        <v>661</v>
      </c>
      <c r="F463">
        <v>79</v>
      </c>
      <c r="G463">
        <v>1964</v>
      </c>
      <c r="H463">
        <v>811</v>
      </c>
      <c r="I463">
        <v>0</v>
      </c>
      <c r="J463">
        <v>0</v>
      </c>
      <c r="K463">
        <v>0</v>
      </c>
    </row>
    <row r="464" spans="1:11">
      <c r="A464">
        <v>17078</v>
      </c>
      <c r="B464" t="s">
        <v>1232</v>
      </c>
      <c r="C464" t="s">
        <v>693</v>
      </c>
      <c r="E464" t="s">
        <v>653</v>
      </c>
      <c r="F464">
        <v>86</v>
      </c>
      <c r="G464">
        <v>1991</v>
      </c>
      <c r="H464">
        <v>615</v>
      </c>
      <c r="I464">
        <v>0.51600000000000001</v>
      </c>
      <c r="J464">
        <v>24.637</v>
      </c>
      <c r="K464">
        <v>0</v>
      </c>
    </row>
    <row r="465" spans="1:11">
      <c r="A465">
        <v>16042</v>
      </c>
      <c r="B465" t="s">
        <v>1233</v>
      </c>
      <c r="C465" t="s">
        <v>671</v>
      </c>
      <c r="E465" t="s">
        <v>664</v>
      </c>
      <c r="F465">
        <v>70</v>
      </c>
      <c r="G465">
        <v>1938</v>
      </c>
      <c r="H465">
        <v>812</v>
      </c>
      <c r="I465">
        <v>0</v>
      </c>
      <c r="J465">
        <v>0</v>
      </c>
      <c r="K465">
        <v>0</v>
      </c>
    </row>
    <row r="466" spans="1:11">
      <c r="A466">
        <v>12069</v>
      </c>
      <c r="B466" t="s">
        <v>1234</v>
      </c>
      <c r="C466" t="s">
        <v>693</v>
      </c>
      <c r="E466" t="s">
        <v>921</v>
      </c>
      <c r="F466">
        <v>68</v>
      </c>
      <c r="G466">
        <v>1976</v>
      </c>
      <c r="H466">
        <v>813</v>
      </c>
      <c r="I466">
        <v>0</v>
      </c>
      <c r="J466">
        <v>0</v>
      </c>
      <c r="K466">
        <v>0</v>
      </c>
    </row>
    <row r="467" spans="1:11">
      <c r="A467">
        <v>10085</v>
      </c>
      <c r="B467" t="s">
        <v>1235</v>
      </c>
      <c r="C467" t="s">
        <v>671</v>
      </c>
      <c r="E467" t="s">
        <v>703</v>
      </c>
      <c r="F467">
        <v>69</v>
      </c>
      <c r="G467">
        <v>1961</v>
      </c>
      <c r="H467">
        <v>318</v>
      </c>
      <c r="I467">
        <v>6.0940000000000003</v>
      </c>
      <c r="J467">
        <v>322.471</v>
      </c>
      <c r="K467">
        <v>98</v>
      </c>
    </row>
    <row r="468" spans="1:11">
      <c r="A468">
        <v>13018</v>
      </c>
      <c r="B468" t="s">
        <v>1236</v>
      </c>
      <c r="C468" t="s">
        <v>1237</v>
      </c>
      <c r="E468" t="s">
        <v>771</v>
      </c>
      <c r="F468">
        <v>75</v>
      </c>
      <c r="G468">
        <v>1965</v>
      </c>
      <c r="H468">
        <v>814</v>
      </c>
      <c r="I468">
        <v>0</v>
      </c>
      <c r="J468">
        <v>0</v>
      </c>
      <c r="K468">
        <v>0</v>
      </c>
    </row>
    <row r="469" spans="1:11">
      <c r="A469">
        <v>19029</v>
      </c>
      <c r="B469" t="s">
        <v>1238</v>
      </c>
      <c r="C469" t="s">
        <v>1085</v>
      </c>
      <c r="D469" t="s">
        <v>404</v>
      </c>
      <c r="E469" t="s">
        <v>684</v>
      </c>
      <c r="F469">
        <v>27</v>
      </c>
      <c r="G469">
        <v>1954</v>
      </c>
      <c r="H469">
        <v>345</v>
      </c>
      <c r="I469">
        <v>6.407</v>
      </c>
      <c r="J469">
        <v>274.49900000000002</v>
      </c>
      <c r="K469">
        <v>71</v>
      </c>
    </row>
    <row r="470" spans="1:11">
      <c r="A470">
        <v>17059</v>
      </c>
      <c r="B470" t="s">
        <v>1239</v>
      </c>
      <c r="C470" t="s">
        <v>682</v>
      </c>
      <c r="E470" t="s">
        <v>438</v>
      </c>
      <c r="F470">
        <v>6</v>
      </c>
      <c r="G470">
        <v>1990</v>
      </c>
      <c r="H470">
        <v>246</v>
      </c>
      <c r="I470">
        <v>10.205</v>
      </c>
      <c r="J470">
        <v>498.93299999999999</v>
      </c>
      <c r="K470">
        <v>128</v>
      </c>
    </row>
    <row r="471" spans="1:11">
      <c r="A471">
        <v>18062</v>
      </c>
      <c r="B471" t="s">
        <v>1240</v>
      </c>
      <c r="C471" t="s">
        <v>911</v>
      </c>
      <c r="D471" t="s">
        <v>404</v>
      </c>
      <c r="E471" t="s">
        <v>543</v>
      </c>
      <c r="F471">
        <v>20</v>
      </c>
      <c r="G471">
        <v>1974</v>
      </c>
      <c r="H471">
        <v>815</v>
      </c>
      <c r="I471">
        <v>0</v>
      </c>
      <c r="J471">
        <v>0</v>
      </c>
      <c r="K471">
        <v>0</v>
      </c>
    </row>
    <row r="472" spans="1:11">
      <c r="A472">
        <v>11006</v>
      </c>
      <c r="B472" t="s">
        <v>1241</v>
      </c>
      <c r="C472" t="s">
        <v>678</v>
      </c>
      <c r="E472" t="s">
        <v>833</v>
      </c>
      <c r="F472">
        <v>54</v>
      </c>
      <c r="G472">
        <v>1957</v>
      </c>
      <c r="H472">
        <v>108</v>
      </c>
      <c r="I472">
        <v>22.946000000000002</v>
      </c>
      <c r="J472">
        <v>1348.3150000000001</v>
      </c>
      <c r="K472">
        <v>398</v>
      </c>
    </row>
    <row r="473" spans="1:11">
      <c r="A473">
        <v>19039</v>
      </c>
      <c r="B473" t="s">
        <v>1242</v>
      </c>
      <c r="C473" t="s">
        <v>702</v>
      </c>
      <c r="E473" t="s">
        <v>930</v>
      </c>
      <c r="F473">
        <v>82</v>
      </c>
      <c r="G473">
        <v>1974</v>
      </c>
      <c r="H473">
        <v>816</v>
      </c>
      <c r="I473">
        <v>0</v>
      </c>
      <c r="J473">
        <v>0</v>
      </c>
      <c r="K473">
        <v>0</v>
      </c>
    </row>
    <row r="474" spans="1:11">
      <c r="A474">
        <v>11047</v>
      </c>
      <c r="B474" t="s">
        <v>1243</v>
      </c>
      <c r="C474" t="s">
        <v>682</v>
      </c>
      <c r="E474" t="s">
        <v>921</v>
      </c>
      <c r="F474">
        <v>68</v>
      </c>
      <c r="G474">
        <v>1979</v>
      </c>
      <c r="H474">
        <v>817</v>
      </c>
      <c r="I474">
        <v>0</v>
      </c>
      <c r="J474">
        <v>0</v>
      </c>
      <c r="K474">
        <v>0</v>
      </c>
    </row>
    <row r="475" spans="1:11">
      <c r="A475">
        <v>18127</v>
      </c>
      <c r="B475" t="s">
        <v>1244</v>
      </c>
      <c r="C475" t="s">
        <v>1177</v>
      </c>
      <c r="D475" t="s">
        <v>404</v>
      </c>
      <c r="E475" t="s">
        <v>653</v>
      </c>
      <c r="F475">
        <v>86</v>
      </c>
      <c r="G475">
        <v>1977</v>
      </c>
      <c r="H475">
        <v>818</v>
      </c>
      <c r="I475">
        <v>0</v>
      </c>
      <c r="J475">
        <v>0</v>
      </c>
      <c r="K475">
        <v>0</v>
      </c>
    </row>
    <row r="476" spans="1:11">
      <c r="A476">
        <v>15086</v>
      </c>
      <c r="B476" t="s">
        <v>1245</v>
      </c>
      <c r="C476" t="s">
        <v>747</v>
      </c>
      <c r="E476" t="s">
        <v>557</v>
      </c>
      <c r="F476">
        <v>42</v>
      </c>
      <c r="G476">
        <v>1951</v>
      </c>
      <c r="H476">
        <v>238</v>
      </c>
      <c r="I476">
        <v>10.471</v>
      </c>
      <c r="J476">
        <v>547.04300000000001</v>
      </c>
      <c r="K476">
        <v>105</v>
      </c>
    </row>
    <row r="477" spans="1:11">
      <c r="A477">
        <v>27030</v>
      </c>
      <c r="B477" t="s">
        <v>1246</v>
      </c>
      <c r="C477" t="s">
        <v>1247</v>
      </c>
      <c r="D477" t="s">
        <v>404</v>
      </c>
      <c r="E477" t="s">
        <v>947</v>
      </c>
      <c r="F477">
        <v>56</v>
      </c>
      <c r="G477">
        <v>1962</v>
      </c>
      <c r="H477">
        <v>39</v>
      </c>
      <c r="I477">
        <v>25.469000000000001</v>
      </c>
      <c r="J477">
        <v>2044.038</v>
      </c>
      <c r="K477">
        <v>1004</v>
      </c>
    </row>
    <row r="478" spans="1:11">
      <c r="A478">
        <v>25061</v>
      </c>
      <c r="B478" t="s">
        <v>1248</v>
      </c>
      <c r="C478" t="s">
        <v>682</v>
      </c>
      <c r="E478" t="s">
        <v>947</v>
      </c>
      <c r="F478">
        <v>56</v>
      </c>
      <c r="G478">
        <v>1988</v>
      </c>
      <c r="H478">
        <v>102</v>
      </c>
      <c r="I478">
        <v>27.062999999999999</v>
      </c>
      <c r="J478">
        <v>1396.011</v>
      </c>
      <c r="K478">
        <v>427</v>
      </c>
    </row>
    <row r="479" spans="1:11">
      <c r="A479">
        <v>27083</v>
      </c>
      <c r="B479" t="s">
        <v>1249</v>
      </c>
      <c r="C479" t="s">
        <v>1250</v>
      </c>
      <c r="E479" t="s">
        <v>745</v>
      </c>
      <c r="F479">
        <v>24</v>
      </c>
      <c r="G479">
        <v>1966</v>
      </c>
      <c r="H479">
        <v>819</v>
      </c>
      <c r="I479">
        <v>0</v>
      </c>
      <c r="J479">
        <v>0</v>
      </c>
      <c r="K479">
        <v>0</v>
      </c>
    </row>
    <row r="480" spans="1:11">
      <c r="A480">
        <v>17016</v>
      </c>
      <c r="B480" t="s">
        <v>1249</v>
      </c>
      <c r="C480" t="s">
        <v>660</v>
      </c>
      <c r="E480" t="s">
        <v>443</v>
      </c>
      <c r="F480">
        <v>30</v>
      </c>
      <c r="G480">
        <v>1965</v>
      </c>
      <c r="H480">
        <v>597</v>
      </c>
      <c r="I480">
        <v>1.25</v>
      </c>
      <c r="J480">
        <v>35.761000000000003</v>
      </c>
      <c r="K480">
        <v>0</v>
      </c>
    </row>
    <row r="481" spans="1:11">
      <c r="A481">
        <v>13075</v>
      </c>
      <c r="B481" t="s">
        <v>1251</v>
      </c>
      <c r="C481" t="s">
        <v>1252</v>
      </c>
      <c r="D481" t="s">
        <v>404</v>
      </c>
      <c r="E481" t="s">
        <v>962</v>
      </c>
      <c r="F481">
        <v>85</v>
      </c>
      <c r="G481">
        <v>1986</v>
      </c>
      <c r="H481">
        <v>820</v>
      </c>
      <c r="I481">
        <v>0</v>
      </c>
      <c r="J481">
        <v>0</v>
      </c>
      <c r="K481">
        <v>0</v>
      </c>
    </row>
    <row r="482" spans="1:11">
      <c r="A482">
        <v>17015</v>
      </c>
      <c r="B482" t="s">
        <v>1253</v>
      </c>
      <c r="C482" t="s">
        <v>775</v>
      </c>
      <c r="D482" t="s">
        <v>404</v>
      </c>
      <c r="E482" t="s">
        <v>443</v>
      </c>
      <c r="F482">
        <v>30</v>
      </c>
      <c r="G482">
        <v>1965</v>
      </c>
      <c r="H482">
        <v>600</v>
      </c>
      <c r="I482">
        <v>1.2190000000000001</v>
      </c>
      <c r="J482">
        <v>34.871000000000002</v>
      </c>
      <c r="K482">
        <v>0</v>
      </c>
    </row>
    <row r="483" spans="1:11">
      <c r="A483">
        <v>12025</v>
      </c>
      <c r="B483" t="s">
        <v>1253</v>
      </c>
      <c r="C483" t="s">
        <v>686</v>
      </c>
      <c r="D483" t="s">
        <v>404</v>
      </c>
      <c r="E483" t="s">
        <v>664</v>
      </c>
      <c r="F483">
        <v>70</v>
      </c>
      <c r="G483">
        <v>1946</v>
      </c>
      <c r="H483">
        <v>821</v>
      </c>
      <c r="I483">
        <v>0</v>
      </c>
      <c r="J483">
        <v>0</v>
      </c>
      <c r="K483">
        <v>0</v>
      </c>
    </row>
    <row r="484" spans="1:11">
      <c r="A484">
        <v>18060</v>
      </c>
      <c r="B484" t="s">
        <v>1254</v>
      </c>
      <c r="C484" t="s">
        <v>1255</v>
      </c>
      <c r="E484" t="s">
        <v>680</v>
      </c>
      <c r="F484">
        <v>29</v>
      </c>
      <c r="G484">
        <v>1980</v>
      </c>
      <c r="H484">
        <v>181</v>
      </c>
      <c r="I484">
        <v>9.125</v>
      </c>
      <c r="J484">
        <v>802.57</v>
      </c>
      <c r="K484">
        <v>418</v>
      </c>
    </row>
    <row r="485" spans="1:11">
      <c r="A485">
        <v>22980</v>
      </c>
      <c r="B485" t="s">
        <v>1256</v>
      </c>
      <c r="C485" t="s">
        <v>700</v>
      </c>
      <c r="E485" t="s">
        <v>31</v>
      </c>
      <c r="F485">
        <v>19</v>
      </c>
      <c r="G485">
        <v>1972</v>
      </c>
      <c r="H485">
        <v>473</v>
      </c>
      <c r="I485">
        <v>2.0630000000000002</v>
      </c>
      <c r="J485">
        <v>122.791</v>
      </c>
      <c r="K485">
        <v>40</v>
      </c>
    </row>
    <row r="486" spans="1:11">
      <c r="A486">
        <v>16151</v>
      </c>
      <c r="B486" t="s">
        <v>1257</v>
      </c>
      <c r="C486" t="s">
        <v>732</v>
      </c>
      <c r="E486" t="s">
        <v>653</v>
      </c>
      <c r="F486">
        <v>86</v>
      </c>
      <c r="G486">
        <v>1991</v>
      </c>
      <c r="H486">
        <v>100</v>
      </c>
      <c r="I486">
        <v>25.001000000000001</v>
      </c>
      <c r="J486">
        <v>1401.6659999999999</v>
      </c>
      <c r="K486">
        <v>392</v>
      </c>
    </row>
    <row r="487" spans="1:11">
      <c r="A487">
        <v>18040</v>
      </c>
      <c r="B487" t="s">
        <v>1257</v>
      </c>
      <c r="C487" t="s">
        <v>700</v>
      </c>
      <c r="E487" t="s">
        <v>894</v>
      </c>
      <c r="F487">
        <v>74</v>
      </c>
      <c r="G487">
        <v>1960</v>
      </c>
      <c r="H487">
        <v>631</v>
      </c>
      <c r="I487">
        <v>0.65600000000000003</v>
      </c>
      <c r="J487">
        <v>19.134</v>
      </c>
      <c r="K487">
        <v>0</v>
      </c>
    </row>
    <row r="488" spans="1:11">
      <c r="A488">
        <v>12003</v>
      </c>
      <c r="B488" t="s">
        <v>1258</v>
      </c>
      <c r="C488" t="s">
        <v>1259</v>
      </c>
      <c r="E488" t="s">
        <v>754</v>
      </c>
      <c r="F488">
        <v>28</v>
      </c>
      <c r="G488">
        <v>1948</v>
      </c>
      <c r="H488">
        <v>482</v>
      </c>
      <c r="I488">
        <v>3.7189999999999999</v>
      </c>
      <c r="J488">
        <v>111.821</v>
      </c>
      <c r="K488">
        <v>0</v>
      </c>
    </row>
    <row r="489" spans="1:11">
      <c r="A489">
        <v>20557</v>
      </c>
      <c r="B489" t="s">
        <v>1260</v>
      </c>
      <c r="C489" t="s">
        <v>775</v>
      </c>
      <c r="D489" t="s">
        <v>404</v>
      </c>
      <c r="E489" t="s">
        <v>661</v>
      </c>
      <c r="F489">
        <v>79</v>
      </c>
      <c r="G489">
        <v>1968</v>
      </c>
      <c r="H489">
        <v>177</v>
      </c>
      <c r="I489">
        <v>10.375999999999999</v>
      </c>
      <c r="J489">
        <v>824.86199999999997</v>
      </c>
      <c r="K489">
        <v>402</v>
      </c>
    </row>
    <row r="490" spans="1:11">
      <c r="A490">
        <v>20532</v>
      </c>
      <c r="B490" t="s">
        <v>1261</v>
      </c>
      <c r="C490" t="s">
        <v>1262</v>
      </c>
      <c r="E490" t="s">
        <v>814</v>
      </c>
      <c r="F490">
        <v>87</v>
      </c>
      <c r="G490">
        <v>1951</v>
      </c>
      <c r="H490">
        <v>271</v>
      </c>
      <c r="I490">
        <v>9.9619999999999997</v>
      </c>
      <c r="J490">
        <v>432.93200000000002</v>
      </c>
      <c r="K490">
        <v>87</v>
      </c>
    </row>
    <row r="491" spans="1:11">
      <c r="A491">
        <v>19043</v>
      </c>
      <c r="B491" t="s">
        <v>1263</v>
      </c>
      <c r="C491" t="s">
        <v>671</v>
      </c>
      <c r="D491" t="s">
        <v>399</v>
      </c>
      <c r="E491" t="s">
        <v>552</v>
      </c>
      <c r="F491">
        <v>1</v>
      </c>
      <c r="G491">
        <v>2006</v>
      </c>
      <c r="H491">
        <v>375</v>
      </c>
      <c r="I491">
        <v>6</v>
      </c>
      <c r="J491">
        <v>220.85400000000001</v>
      </c>
      <c r="K491">
        <v>0</v>
      </c>
    </row>
    <row r="492" spans="1:11">
      <c r="A492">
        <v>15015</v>
      </c>
      <c r="B492" t="s">
        <v>1264</v>
      </c>
      <c r="C492" t="s">
        <v>1265</v>
      </c>
      <c r="E492" t="s">
        <v>833</v>
      </c>
      <c r="F492">
        <v>54</v>
      </c>
      <c r="G492">
        <v>1978</v>
      </c>
      <c r="H492">
        <v>822</v>
      </c>
      <c r="I492">
        <v>0</v>
      </c>
      <c r="J492">
        <v>0</v>
      </c>
      <c r="K492">
        <v>0</v>
      </c>
    </row>
    <row r="493" spans="1:11">
      <c r="A493">
        <v>99539</v>
      </c>
      <c r="B493" t="s">
        <v>1266</v>
      </c>
      <c r="C493" t="s">
        <v>1267</v>
      </c>
      <c r="E493" t="s">
        <v>833</v>
      </c>
      <c r="F493">
        <v>54</v>
      </c>
      <c r="G493">
        <v>1974</v>
      </c>
      <c r="H493">
        <v>388</v>
      </c>
      <c r="I493">
        <v>2.6880000000000002</v>
      </c>
      <c r="J493">
        <v>208.976</v>
      </c>
      <c r="K493">
        <v>90</v>
      </c>
    </row>
    <row r="494" spans="1:11">
      <c r="A494">
        <v>20730</v>
      </c>
      <c r="B494" t="s">
        <v>1266</v>
      </c>
      <c r="C494" t="s">
        <v>1268</v>
      </c>
      <c r="E494" t="s">
        <v>833</v>
      </c>
      <c r="F494">
        <v>54</v>
      </c>
      <c r="G494">
        <v>1952</v>
      </c>
      <c r="H494">
        <v>162</v>
      </c>
      <c r="I494">
        <v>14.345000000000001</v>
      </c>
      <c r="J494">
        <v>925.48</v>
      </c>
      <c r="K494">
        <v>304</v>
      </c>
    </row>
    <row r="495" spans="1:11">
      <c r="A495">
        <v>99540</v>
      </c>
      <c r="B495" t="s">
        <v>1266</v>
      </c>
      <c r="C495" t="s">
        <v>1088</v>
      </c>
      <c r="E495" t="s">
        <v>833</v>
      </c>
      <c r="F495">
        <v>54</v>
      </c>
      <c r="G495">
        <v>1974</v>
      </c>
      <c r="H495">
        <v>389</v>
      </c>
      <c r="I495">
        <v>2.6880000000000002</v>
      </c>
      <c r="J495">
        <v>208.976</v>
      </c>
      <c r="K495">
        <v>90</v>
      </c>
    </row>
    <row r="496" spans="1:11">
      <c r="A496">
        <v>19052</v>
      </c>
      <c r="B496" t="s">
        <v>1269</v>
      </c>
      <c r="C496" t="s">
        <v>762</v>
      </c>
      <c r="D496" t="s">
        <v>404</v>
      </c>
      <c r="E496" t="s">
        <v>839</v>
      </c>
      <c r="F496">
        <v>91</v>
      </c>
      <c r="G496">
        <v>1955</v>
      </c>
      <c r="H496">
        <v>328</v>
      </c>
      <c r="I496">
        <v>6.3140000000000001</v>
      </c>
      <c r="J496">
        <v>303.34300000000002</v>
      </c>
      <c r="K496">
        <v>46</v>
      </c>
    </row>
    <row r="497" spans="1:11">
      <c r="A497">
        <v>96216</v>
      </c>
      <c r="B497" t="s">
        <v>1270</v>
      </c>
      <c r="C497" t="s">
        <v>1271</v>
      </c>
      <c r="E497" t="s">
        <v>939</v>
      </c>
      <c r="F497">
        <v>5</v>
      </c>
      <c r="G497">
        <v>1951</v>
      </c>
      <c r="H497">
        <v>448</v>
      </c>
      <c r="I497">
        <v>3.125</v>
      </c>
      <c r="J497">
        <v>145.11799999999999</v>
      </c>
      <c r="K497">
        <v>0</v>
      </c>
    </row>
    <row r="498" spans="1:11">
      <c r="A498">
        <v>25047</v>
      </c>
      <c r="B498" t="s">
        <v>1270</v>
      </c>
      <c r="C498" t="s">
        <v>660</v>
      </c>
      <c r="E498" t="s">
        <v>939</v>
      </c>
      <c r="F498">
        <v>5</v>
      </c>
      <c r="G498">
        <v>1995</v>
      </c>
      <c r="H498">
        <v>823</v>
      </c>
      <c r="I498">
        <v>0</v>
      </c>
      <c r="J498">
        <v>0</v>
      </c>
      <c r="K498">
        <v>0</v>
      </c>
    </row>
    <row r="499" spans="1:11">
      <c r="A499">
        <v>16030</v>
      </c>
      <c r="B499" t="s">
        <v>1272</v>
      </c>
      <c r="C499" t="s">
        <v>1273</v>
      </c>
      <c r="E499" t="s">
        <v>737</v>
      </c>
      <c r="F499">
        <v>21</v>
      </c>
      <c r="G499">
        <v>1941</v>
      </c>
      <c r="H499">
        <v>824</v>
      </c>
      <c r="I499">
        <v>0</v>
      </c>
      <c r="J499">
        <v>0</v>
      </c>
      <c r="K499">
        <v>0</v>
      </c>
    </row>
    <row r="500" spans="1:11">
      <c r="A500">
        <v>17007</v>
      </c>
      <c r="B500" t="s">
        <v>1274</v>
      </c>
      <c r="C500" t="s">
        <v>700</v>
      </c>
      <c r="E500" t="s">
        <v>962</v>
      </c>
      <c r="F500">
        <v>85</v>
      </c>
      <c r="G500">
        <v>1952</v>
      </c>
      <c r="H500">
        <v>825</v>
      </c>
      <c r="I500">
        <v>0</v>
      </c>
      <c r="J500">
        <v>0</v>
      </c>
      <c r="K500">
        <v>0</v>
      </c>
    </row>
    <row r="501" spans="1:11">
      <c r="A501">
        <v>15033</v>
      </c>
      <c r="B501" t="s">
        <v>1275</v>
      </c>
      <c r="C501" t="s">
        <v>739</v>
      </c>
      <c r="E501" t="s">
        <v>728</v>
      </c>
      <c r="F501">
        <v>73</v>
      </c>
      <c r="G501">
        <v>1945</v>
      </c>
      <c r="H501">
        <v>186</v>
      </c>
      <c r="I501">
        <v>14.281000000000001</v>
      </c>
      <c r="J501">
        <v>778.76099999999997</v>
      </c>
      <c r="K501">
        <v>220</v>
      </c>
    </row>
    <row r="502" spans="1:11">
      <c r="A502">
        <v>20535</v>
      </c>
      <c r="B502" t="s">
        <v>1276</v>
      </c>
      <c r="C502" t="s">
        <v>720</v>
      </c>
      <c r="D502" t="s">
        <v>404</v>
      </c>
      <c r="E502" t="s">
        <v>814</v>
      </c>
      <c r="F502">
        <v>87</v>
      </c>
      <c r="G502">
        <v>1948</v>
      </c>
      <c r="H502">
        <v>387</v>
      </c>
      <c r="I502">
        <v>3.3769999999999998</v>
      </c>
      <c r="J502">
        <v>209.65899999999999</v>
      </c>
      <c r="K502">
        <v>92</v>
      </c>
    </row>
    <row r="503" spans="1:11">
      <c r="A503">
        <v>20601</v>
      </c>
      <c r="B503" t="s">
        <v>1277</v>
      </c>
      <c r="C503" t="s">
        <v>1278</v>
      </c>
      <c r="E503" t="s">
        <v>725</v>
      </c>
      <c r="F503">
        <v>95</v>
      </c>
      <c r="G503">
        <v>1977</v>
      </c>
      <c r="H503">
        <v>826</v>
      </c>
      <c r="I503">
        <v>0</v>
      </c>
      <c r="J503">
        <v>0</v>
      </c>
      <c r="K503">
        <v>0</v>
      </c>
    </row>
    <row r="504" spans="1:11">
      <c r="A504">
        <v>17057</v>
      </c>
      <c r="B504" t="s">
        <v>1279</v>
      </c>
      <c r="C504" t="s">
        <v>1004</v>
      </c>
      <c r="E504" t="s">
        <v>653</v>
      </c>
      <c r="F504">
        <v>86</v>
      </c>
      <c r="G504">
        <v>2000</v>
      </c>
      <c r="H504">
        <v>827</v>
      </c>
      <c r="I504">
        <v>0</v>
      </c>
      <c r="J504">
        <v>0</v>
      </c>
      <c r="K504">
        <v>0</v>
      </c>
    </row>
    <row r="505" spans="1:11">
      <c r="A505">
        <v>20587</v>
      </c>
      <c r="B505" t="s">
        <v>1280</v>
      </c>
      <c r="C505" t="s">
        <v>1281</v>
      </c>
      <c r="D505" t="s">
        <v>399</v>
      </c>
      <c r="E505" t="s">
        <v>725</v>
      </c>
      <c r="F505">
        <v>95</v>
      </c>
      <c r="G505">
        <v>2008</v>
      </c>
      <c r="H505">
        <v>828</v>
      </c>
      <c r="I505">
        <v>0</v>
      </c>
      <c r="J505">
        <v>0</v>
      </c>
      <c r="K505">
        <v>0</v>
      </c>
    </row>
    <row r="506" spans="1:11">
      <c r="A506">
        <v>18133</v>
      </c>
      <c r="B506" t="s">
        <v>1282</v>
      </c>
      <c r="C506" t="s">
        <v>674</v>
      </c>
      <c r="D506" t="s">
        <v>404</v>
      </c>
      <c r="E506" t="s">
        <v>962</v>
      </c>
      <c r="F506">
        <v>85</v>
      </c>
      <c r="G506">
        <v>1992</v>
      </c>
      <c r="H506">
        <v>829</v>
      </c>
      <c r="I506">
        <v>0</v>
      </c>
      <c r="J506">
        <v>0</v>
      </c>
      <c r="K506">
        <v>0</v>
      </c>
    </row>
    <row r="507" spans="1:11">
      <c r="A507">
        <v>20570</v>
      </c>
      <c r="B507" t="s">
        <v>1283</v>
      </c>
      <c r="C507" t="s">
        <v>764</v>
      </c>
      <c r="E507" t="s">
        <v>779</v>
      </c>
      <c r="F507">
        <v>92</v>
      </c>
      <c r="G507">
        <v>1959</v>
      </c>
      <c r="H507">
        <v>413</v>
      </c>
      <c r="I507">
        <v>2.3679999999999999</v>
      </c>
      <c r="J507">
        <v>184.071</v>
      </c>
      <c r="K507">
        <v>96</v>
      </c>
    </row>
    <row r="508" spans="1:11">
      <c r="A508">
        <v>18063</v>
      </c>
      <c r="B508" t="s">
        <v>1284</v>
      </c>
      <c r="C508" t="s">
        <v>747</v>
      </c>
      <c r="E508" t="s">
        <v>543</v>
      </c>
      <c r="F508">
        <v>20</v>
      </c>
      <c r="G508">
        <v>1988</v>
      </c>
      <c r="H508">
        <v>533</v>
      </c>
      <c r="I508">
        <v>1.6879999999999999</v>
      </c>
      <c r="J508">
        <v>75.45</v>
      </c>
      <c r="K508">
        <v>0</v>
      </c>
    </row>
    <row r="509" spans="1:11">
      <c r="A509">
        <v>19015</v>
      </c>
      <c r="B509" t="s">
        <v>1285</v>
      </c>
      <c r="C509" t="s">
        <v>732</v>
      </c>
      <c r="E509" t="s">
        <v>653</v>
      </c>
      <c r="F509">
        <v>86</v>
      </c>
      <c r="G509">
        <v>1991</v>
      </c>
      <c r="H509">
        <v>341</v>
      </c>
      <c r="I509">
        <v>3.86</v>
      </c>
      <c r="J509">
        <v>283.572</v>
      </c>
      <c r="K509">
        <v>120</v>
      </c>
    </row>
    <row r="510" spans="1:11">
      <c r="A510">
        <v>18074</v>
      </c>
      <c r="B510" t="s">
        <v>1286</v>
      </c>
      <c r="C510" t="s">
        <v>822</v>
      </c>
      <c r="E510" t="s">
        <v>552</v>
      </c>
      <c r="F510">
        <v>1</v>
      </c>
      <c r="G510">
        <v>2006</v>
      </c>
      <c r="H510">
        <v>251</v>
      </c>
      <c r="I510">
        <v>8.1259999999999994</v>
      </c>
      <c r="J510">
        <v>485.91699999999997</v>
      </c>
      <c r="K510">
        <v>166</v>
      </c>
    </row>
    <row r="511" spans="1:11">
      <c r="A511">
        <v>11001</v>
      </c>
      <c r="B511" t="s">
        <v>668</v>
      </c>
      <c r="C511" t="s">
        <v>700</v>
      </c>
      <c r="E511" t="s">
        <v>1287</v>
      </c>
      <c r="F511">
        <v>80</v>
      </c>
      <c r="G511">
        <v>1954</v>
      </c>
      <c r="H511">
        <v>31</v>
      </c>
      <c r="I511">
        <v>30.75</v>
      </c>
      <c r="J511">
        <v>2161.8119999999999</v>
      </c>
      <c r="K511">
        <v>891</v>
      </c>
    </row>
    <row r="512" spans="1:11">
      <c r="A512">
        <v>11039</v>
      </c>
      <c r="B512" t="s">
        <v>668</v>
      </c>
      <c r="C512" t="s">
        <v>786</v>
      </c>
      <c r="E512" t="s">
        <v>1287</v>
      </c>
      <c r="F512">
        <v>80</v>
      </c>
      <c r="G512">
        <v>1980</v>
      </c>
      <c r="H512">
        <v>8</v>
      </c>
      <c r="I512">
        <v>47.75</v>
      </c>
      <c r="J512">
        <v>3182.1039999999998</v>
      </c>
      <c r="K512">
        <v>1043</v>
      </c>
    </row>
    <row r="513" spans="1:11">
      <c r="A513">
        <v>15002</v>
      </c>
      <c r="B513" t="s">
        <v>668</v>
      </c>
      <c r="C513" t="s">
        <v>823</v>
      </c>
      <c r="E513" t="s">
        <v>1287</v>
      </c>
      <c r="F513">
        <v>80</v>
      </c>
      <c r="G513">
        <v>1978</v>
      </c>
      <c r="H513">
        <v>830</v>
      </c>
      <c r="I513">
        <v>0</v>
      </c>
      <c r="J513">
        <v>0</v>
      </c>
      <c r="K513">
        <v>0</v>
      </c>
    </row>
    <row r="514" spans="1:11">
      <c r="A514">
        <v>11002</v>
      </c>
      <c r="B514" t="s">
        <v>1288</v>
      </c>
      <c r="C514" t="s">
        <v>775</v>
      </c>
      <c r="D514" t="s">
        <v>404</v>
      </c>
      <c r="E514" t="s">
        <v>1287</v>
      </c>
      <c r="F514">
        <v>80</v>
      </c>
      <c r="G514">
        <v>1956</v>
      </c>
      <c r="H514">
        <v>30</v>
      </c>
      <c r="I514">
        <v>32.75</v>
      </c>
      <c r="J514">
        <v>2163.4639999999999</v>
      </c>
      <c r="K514">
        <v>764</v>
      </c>
    </row>
    <row r="515" spans="1:11">
      <c r="A515">
        <v>10095</v>
      </c>
      <c r="B515" t="s">
        <v>1289</v>
      </c>
      <c r="C515" t="s">
        <v>1290</v>
      </c>
      <c r="D515" t="s">
        <v>404</v>
      </c>
      <c r="E515" t="s">
        <v>703</v>
      </c>
      <c r="F515">
        <v>69</v>
      </c>
      <c r="G515">
        <v>1956</v>
      </c>
      <c r="H515">
        <v>831</v>
      </c>
      <c r="I515">
        <v>0</v>
      </c>
      <c r="J515">
        <v>0</v>
      </c>
      <c r="K515">
        <v>0</v>
      </c>
    </row>
    <row r="516" spans="1:11">
      <c r="A516">
        <v>96130</v>
      </c>
      <c r="B516" t="s">
        <v>1291</v>
      </c>
      <c r="C516" t="s">
        <v>909</v>
      </c>
      <c r="E516" t="s">
        <v>1028</v>
      </c>
      <c r="F516">
        <v>7</v>
      </c>
      <c r="G516">
        <v>1958</v>
      </c>
      <c r="H516">
        <v>832</v>
      </c>
      <c r="I516">
        <v>0</v>
      </c>
      <c r="J516">
        <v>0</v>
      </c>
      <c r="K516">
        <v>0</v>
      </c>
    </row>
    <row r="517" spans="1:11">
      <c r="A517">
        <v>15052</v>
      </c>
      <c r="B517" t="s">
        <v>1292</v>
      </c>
      <c r="C517" t="s">
        <v>700</v>
      </c>
      <c r="E517" t="s">
        <v>47</v>
      </c>
      <c r="F517">
        <v>33</v>
      </c>
      <c r="G517">
        <v>1952</v>
      </c>
      <c r="H517">
        <v>336</v>
      </c>
      <c r="I517">
        <v>8.375</v>
      </c>
      <c r="J517">
        <v>288.91899999999998</v>
      </c>
      <c r="K517">
        <v>0</v>
      </c>
    </row>
    <row r="518" spans="1:11">
      <c r="A518">
        <v>21823</v>
      </c>
      <c r="B518" t="s">
        <v>1293</v>
      </c>
      <c r="C518" t="s">
        <v>781</v>
      </c>
      <c r="E518" t="s">
        <v>51</v>
      </c>
      <c r="F518">
        <v>36</v>
      </c>
      <c r="G518">
        <v>1970</v>
      </c>
      <c r="H518">
        <v>833</v>
      </c>
      <c r="I518">
        <v>0</v>
      </c>
      <c r="J518">
        <v>0</v>
      </c>
      <c r="K518">
        <v>0</v>
      </c>
    </row>
    <row r="519" spans="1:11">
      <c r="A519">
        <v>25035</v>
      </c>
      <c r="B519" t="s">
        <v>1294</v>
      </c>
      <c r="C519" t="s">
        <v>1017</v>
      </c>
      <c r="E519" t="s">
        <v>600</v>
      </c>
      <c r="F519">
        <v>44</v>
      </c>
      <c r="G519">
        <v>1971</v>
      </c>
      <c r="H519">
        <v>834</v>
      </c>
      <c r="I519">
        <v>0</v>
      </c>
      <c r="J519">
        <v>0</v>
      </c>
      <c r="K519">
        <v>0</v>
      </c>
    </row>
    <row r="520" spans="1:11">
      <c r="A520">
        <v>18122</v>
      </c>
      <c r="B520" t="s">
        <v>1295</v>
      </c>
      <c r="C520" t="s">
        <v>980</v>
      </c>
      <c r="D520" t="s">
        <v>404</v>
      </c>
      <c r="E520" t="s">
        <v>539</v>
      </c>
      <c r="F520">
        <v>89</v>
      </c>
      <c r="G520">
        <v>1957</v>
      </c>
      <c r="H520">
        <v>437</v>
      </c>
      <c r="I520">
        <v>4.8129999999999997</v>
      </c>
      <c r="J520">
        <v>154.23699999999999</v>
      </c>
      <c r="K520">
        <v>0</v>
      </c>
    </row>
    <row r="521" spans="1:11">
      <c r="A521">
        <v>19068</v>
      </c>
      <c r="B521" t="s">
        <v>1296</v>
      </c>
      <c r="C521" t="s">
        <v>702</v>
      </c>
      <c r="E521" t="s">
        <v>438</v>
      </c>
      <c r="F521">
        <v>6</v>
      </c>
      <c r="G521">
        <v>1952</v>
      </c>
      <c r="H521">
        <v>378</v>
      </c>
      <c r="I521">
        <v>3.9849999999999999</v>
      </c>
      <c r="J521">
        <v>218.399</v>
      </c>
      <c r="K521">
        <v>75</v>
      </c>
    </row>
    <row r="522" spans="1:11">
      <c r="A522">
        <v>13080</v>
      </c>
      <c r="B522" t="s">
        <v>1297</v>
      </c>
      <c r="C522" t="s">
        <v>671</v>
      </c>
      <c r="E522" t="s">
        <v>679</v>
      </c>
      <c r="F522">
        <v>51</v>
      </c>
      <c r="G522">
        <v>1951</v>
      </c>
      <c r="H522">
        <v>835</v>
      </c>
      <c r="I522">
        <v>0</v>
      </c>
      <c r="J522">
        <v>0</v>
      </c>
      <c r="K522">
        <v>0</v>
      </c>
    </row>
    <row r="523" spans="1:11">
      <c r="A523">
        <v>13081</v>
      </c>
      <c r="B523" t="s">
        <v>1298</v>
      </c>
      <c r="C523" t="s">
        <v>749</v>
      </c>
      <c r="D523" t="s">
        <v>404</v>
      </c>
      <c r="E523" t="s">
        <v>679</v>
      </c>
      <c r="F523">
        <v>51</v>
      </c>
      <c r="G523">
        <v>1958</v>
      </c>
      <c r="H523">
        <v>836</v>
      </c>
      <c r="I523">
        <v>0</v>
      </c>
      <c r="J523">
        <v>0</v>
      </c>
      <c r="K523">
        <v>0</v>
      </c>
    </row>
    <row r="524" spans="1:11">
      <c r="A524">
        <v>20511</v>
      </c>
      <c r="B524" t="s">
        <v>1299</v>
      </c>
      <c r="C524" t="s">
        <v>891</v>
      </c>
      <c r="E524" t="s">
        <v>869</v>
      </c>
      <c r="F524">
        <v>66</v>
      </c>
      <c r="G524">
        <v>1969</v>
      </c>
      <c r="H524">
        <v>288</v>
      </c>
      <c r="I524">
        <v>7.532</v>
      </c>
      <c r="J524">
        <v>383.24</v>
      </c>
      <c r="K524">
        <v>122</v>
      </c>
    </row>
    <row r="525" spans="1:11">
      <c r="A525">
        <v>20572</v>
      </c>
      <c r="B525" t="s">
        <v>1299</v>
      </c>
      <c r="C525" t="s">
        <v>1300</v>
      </c>
      <c r="E525" t="s">
        <v>869</v>
      </c>
      <c r="F525">
        <v>66</v>
      </c>
      <c r="G525">
        <v>1995</v>
      </c>
      <c r="H525">
        <v>837</v>
      </c>
      <c r="I525">
        <v>0</v>
      </c>
      <c r="J525">
        <v>0</v>
      </c>
      <c r="K525">
        <v>0</v>
      </c>
    </row>
    <row r="526" spans="1:11">
      <c r="A526">
        <v>12058</v>
      </c>
      <c r="B526" t="s">
        <v>1301</v>
      </c>
      <c r="C526" t="s">
        <v>749</v>
      </c>
      <c r="D526" t="s">
        <v>404</v>
      </c>
      <c r="E526" t="s">
        <v>552</v>
      </c>
      <c r="F526">
        <v>1</v>
      </c>
      <c r="G526">
        <v>1979</v>
      </c>
      <c r="H526">
        <v>422</v>
      </c>
      <c r="I526">
        <v>2.8439999999999999</v>
      </c>
      <c r="J526">
        <v>178.50800000000001</v>
      </c>
      <c r="K526">
        <v>68</v>
      </c>
    </row>
    <row r="527" spans="1:11">
      <c r="A527">
        <v>23034</v>
      </c>
      <c r="B527" t="s">
        <v>1302</v>
      </c>
      <c r="C527" t="s">
        <v>753</v>
      </c>
      <c r="E527" t="s">
        <v>600</v>
      </c>
      <c r="F527">
        <v>44</v>
      </c>
      <c r="G527">
        <v>1968</v>
      </c>
      <c r="H527">
        <v>838</v>
      </c>
      <c r="I527">
        <v>0</v>
      </c>
      <c r="J527">
        <v>0</v>
      </c>
      <c r="K527">
        <v>0</v>
      </c>
    </row>
    <row r="528" spans="1:11">
      <c r="A528">
        <v>13056</v>
      </c>
      <c r="B528" t="s">
        <v>1303</v>
      </c>
      <c r="C528" t="s">
        <v>690</v>
      </c>
      <c r="E528" t="s">
        <v>443</v>
      </c>
      <c r="F528">
        <v>30</v>
      </c>
      <c r="G528">
        <v>1978</v>
      </c>
      <c r="H528">
        <v>514</v>
      </c>
      <c r="I528">
        <v>2.9380000000000002</v>
      </c>
      <c r="J528">
        <v>85.212999999999994</v>
      </c>
      <c r="K528">
        <v>0</v>
      </c>
    </row>
    <row r="529" spans="1:11">
      <c r="A529">
        <v>10071</v>
      </c>
      <c r="B529" t="s">
        <v>1304</v>
      </c>
      <c r="C529" t="s">
        <v>727</v>
      </c>
      <c r="E529" t="s">
        <v>737</v>
      </c>
      <c r="F529">
        <v>21</v>
      </c>
      <c r="G529">
        <v>1958</v>
      </c>
      <c r="H529">
        <v>362</v>
      </c>
      <c r="I529">
        <v>3.4689999999999999</v>
      </c>
      <c r="J529">
        <v>248.327</v>
      </c>
      <c r="K529">
        <v>109</v>
      </c>
    </row>
    <row r="530" spans="1:11">
      <c r="A530">
        <v>12076</v>
      </c>
      <c r="B530" t="s">
        <v>1305</v>
      </c>
      <c r="C530" t="s">
        <v>871</v>
      </c>
      <c r="D530" t="s">
        <v>404</v>
      </c>
      <c r="E530" t="s">
        <v>737</v>
      </c>
      <c r="F530">
        <v>21</v>
      </c>
      <c r="G530">
        <v>1991</v>
      </c>
      <c r="H530">
        <v>839</v>
      </c>
      <c r="I530">
        <v>0</v>
      </c>
      <c r="J530">
        <v>0</v>
      </c>
      <c r="K530">
        <v>0</v>
      </c>
    </row>
    <row r="531" spans="1:11">
      <c r="A531">
        <v>23056</v>
      </c>
      <c r="B531" t="s">
        <v>1306</v>
      </c>
      <c r="C531" t="s">
        <v>1307</v>
      </c>
      <c r="D531" t="s">
        <v>404</v>
      </c>
      <c r="E531" t="s">
        <v>445</v>
      </c>
      <c r="F531">
        <v>43</v>
      </c>
      <c r="G531">
        <v>1981</v>
      </c>
      <c r="H531">
        <v>121</v>
      </c>
      <c r="I531">
        <v>20.751000000000001</v>
      </c>
      <c r="J531">
        <v>1243.893</v>
      </c>
      <c r="K531">
        <v>394</v>
      </c>
    </row>
    <row r="532" spans="1:11">
      <c r="A532">
        <v>16124</v>
      </c>
      <c r="B532" t="s">
        <v>1306</v>
      </c>
      <c r="C532" t="s">
        <v>675</v>
      </c>
      <c r="D532" t="s">
        <v>404</v>
      </c>
      <c r="E532" t="s">
        <v>728</v>
      </c>
      <c r="F532">
        <v>73</v>
      </c>
      <c r="G532">
        <v>1987</v>
      </c>
      <c r="H532">
        <v>840</v>
      </c>
      <c r="I532">
        <v>0</v>
      </c>
      <c r="J532">
        <v>0</v>
      </c>
      <c r="K532">
        <v>0</v>
      </c>
    </row>
    <row r="533" spans="1:11">
      <c r="A533">
        <v>15073</v>
      </c>
      <c r="B533" t="s">
        <v>1308</v>
      </c>
      <c r="C533" t="s">
        <v>671</v>
      </c>
      <c r="E533" t="s">
        <v>679</v>
      </c>
      <c r="F533">
        <v>51</v>
      </c>
      <c r="G533">
        <v>1944</v>
      </c>
      <c r="H533">
        <v>592</v>
      </c>
      <c r="I533">
        <v>1.3440000000000001</v>
      </c>
      <c r="J533">
        <v>38.250999999999998</v>
      </c>
      <c r="K533">
        <v>0</v>
      </c>
    </row>
    <row r="534" spans="1:11">
      <c r="A534">
        <v>16122</v>
      </c>
      <c r="B534" t="s">
        <v>1308</v>
      </c>
      <c r="C534" t="s">
        <v>682</v>
      </c>
      <c r="E534" t="s">
        <v>446</v>
      </c>
      <c r="F534">
        <v>52</v>
      </c>
      <c r="G534">
        <v>1982</v>
      </c>
      <c r="H534">
        <v>471</v>
      </c>
      <c r="I534">
        <v>1.8120000000000001</v>
      </c>
      <c r="J534">
        <v>125.041</v>
      </c>
      <c r="K534">
        <v>54</v>
      </c>
    </row>
    <row r="535" spans="1:11">
      <c r="A535">
        <v>27088</v>
      </c>
      <c r="B535" t="s">
        <v>1309</v>
      </c>
      <c r="C535" t="s">
        <v>1310</v>
      </c>
      <c r="D535" t="s">
        <v>404</v>
      </c>
      <c r="E535" t="s">
        <v>557</v>
      </c>
      <c r="F535">
        <v>42</v>
      </c>
      <c r="G535">
        <v>1970</v>
      </c>
      <c r="H535">
        <v>94</v>
      </c>
      <c r="I535">
        <v>20.814</v>
      </c>
      <c r="J535">
        <v>1448.7090000000001</v>
      </c>
      <c r="K535">
        <v>583</v>
      </c>
    </row>
    <row r="536" spans="1:11">
      <c r="A536">
        <v>20565</v>
      </c>
      <c r="B536" t="s">
        <v>1311</v>
      </c>
      <c r="C536" t="s">
        <v>1312</v>
      </c>
      <c r="E536" t="s">
        <v>718</v>
      </c>
      <c r="F536">
        <v>2</v>
      </c>
      <c r="G536">
        <v>1980</v>
      </c>
      <c r="H536">
        <v>311</v>
      </c>
      <c r="I536">
        <v>7.75</v>
      </c>
      <c r="J536">
        <v>334.947</v>
      </c>
      <c r="K536">
        <v>143</v>
      </c>
    </row>
    <row r="537" spans="1:11">
      <c r="A537">
        <v>98482</v>
      </c>
      <c r="B537" t="s">
        <v>1313</v>
      </c>
      <c r="C537" t="s">
        <v>747</v>
      </c>
      <c r="E537" t="s">
        <v>452</v>
      </c>
      <c r="F537">
        <v>14</v>
      </c>
      <c r="G537">
        <v>1970</v>
      </c>
      <c r="H537">
        <v>418</v>
      </c>
      <c r="I537">
        <v>4</v>
      </c>
      <c r="J537">
        <v>181.93100000000001</v>
      </c>
      <c r="K537">
        <v>0</v>
      </c>
    </row>
    <row r="538" spans="1:11">
      <c r="A538">
        <v>17021</v>
      </c>
      <c r="B538" t="s">
        <v>1314</v>
      </c>
      <c r="C538" t="s">
        <v>1315</v>
      </c>
      <c r="D538" t="s">
        <v>399</v>
      </c>
      <c r="E538" t="s">
        <v>737</v>
      </c>
      <c r="F538">
        <v>21</v>
      </c>
      <c r="G538">
        <v>2009</v>
      </c>
      <c r="H538">
        <v>604</v>
      </c>
      <c r="I538">
        <v>0.875</v>
      </c>
      <c r="J538">
        <v>32.207999999999998</v>
      </c>
      <c r="K538">
        <v>0</v>
      </c>
    </row>
    <row r="539" spans="1:11">
      <c r="A539">
        <v>19010</v>
      </c>
      <c r="B539" t="s">
        <v>1314</v>
      </c>
      <c r="C539" t="s">
        <v>660</v>
      </c>
      <c r="E539" t="s">
        <v>737</v>
      </c>
      <c r="F539">
        <v>21</v>
      </c>
      <c r="G539">
        <v>1976</v>
      </c>
      <c r="H539">
        <v>605</v>
      </c>
      <c r="I539">
        <v>0.875</v>
      </c>
      <c r="J539">
        <v>32.207999999999998</v>
      </c>
      <c r="K539">
        <v>0</v>
      </c>
    </row>
    <row r="540" spans="1:11">
      <c r="A540">
        <v>20537</v>
      </c>
      <c r="B540" t="s">
        <v>1316</v>
      </c>
      <c r="C540" t="s">
        <v>668</v>
      </c>
      <c r="E540" t="s">
        <v>779</v>
      </c>
      <c r="F540">
        <v>92</v>
      </c>
      <c r="G540">
        <v>1984</v>
      </c>
      <c r="H540">
        <v>841</v>
      </c>
      <c r="I540">
        <v>0</v>
      </c>
      <c r="J540">
        <v>0</v>
      </c>
      <c r="K540">
        <v>0</v>
      </c>
    </row>
    <row r="541" spans="1:11">
      <c r="A541">
        <v>20538</v>
      </c>
      <c r="B541" t="s">
        <v>1317</v>
      </c>
      <c r="C541" t="s">
        <v>686</v>
      </c>
      <c r="D541" t="s">
        <v>404</v>
      </c>
      <c r="E541" t="s">
        <v>779</v>
      </c>
      <c r="F541">
        <v>92</v>
      </c>
      <c r="G541">
        <v>1981</v>
      </c>
      <c r="H541">
        <v>842</v>
      </c>
      <c r="I541">
        <v>0</v>
      </c>
      <c r="J541">
        <v>0</v>
      </c>
      <c r="K541">
        <v>0</v>
      </c>
    </row>
    <row r="542" spans="1:11">
      <c r="A542">
        <v>18131</v>
      </c>
      <c r="B542" t="s">
        <v>1318</v>
      </c>
      <c r="C542" t="s">
        <v>1319</v>
      </c>
      <c r="D542" t="s">
        <v>404</v>
      </c>
      <c r="E542" t="s">
        <v>930</v>
      </c>
      <c r="F542">
        <v>82</v>
      </c>
      <c r="G542">
        <v>1968</v>
      </c>
      <c r="H542">
        <v>217</v>
      </c>
      <c r="I542">
        <v>13.282999999999999</v>
      </c>
      <c r="J542">
        <v>637.79999999999995</v>
      </c>
      <c r="K542">
        <v>148</v>
      </c>
    </row>
    <row r="543" spans="1:11">
      <c r="A543">
        <v>29049</v>
      </c>
      <c r="B543" t="s">
        <v>1320</v>
      </c>
      <c r="C543" t="s">
        <v>732</v>
      </c>
      <c r="E543" t="s">
        <v>531</v>
      </c>
      <c r="F543">
        <v>64</v>
      </c>
      <c r="G543">
        <v>1987</v>
      </c>
      <c r="H543">
        <v>6</v>
      </c>
      <c r="I543">
        <v>53.5</v>
      </c>
      <c r="J543">
        <v>3479.194</v>
      </c>
      <c r="K543">
        <v>1235</v>
      </c>
    </row>
    <row r="544" spans="1:11">
      <c r="A544">
        <v>16136</v>
      </c>
      <c r="B544" t="s">
        <v>1321</v>
      </c>
      <c r="C544" t="s">
        <v>1322</v>
      </c>
      <c r="D544" t="s">
        <v>801</v>
      </c>
      <c r="E544" t="s">
        <v>737</v>
      </c>
      <c r="F544">
        <v>21</v>
      </c>
      <c r="G544">
        <v>2006</v>
      </c>
      <c r="H544">
        <v>843</v>
      </c>
      <c r="I544">
        <v>0</v>
      </c>
      <c r="J544">
        <v>0</v>
      </c>
      <c r="K544">
        <v>0</v>
      </c>
    </row>
    <row r="545" spans="1:11">
      <c r="A545">
        <v>17031</v>
      </c>
      <c r="B545" t="s">
        <v>1323</v>
      </c>
      <c r="C545" t="s">
        <v>822</v>
      </c>
      <c r="D545" t="s">
        <v>399</v>
      </c>
      <c r="E545" t="s">
        <v>552</v>
      </c>
      <c r="F545">
        <v>1</v>
      </c>
      <c r="G545">
        <v>2004</v>
      </c>
      <c r="H545">
        <v>159</v>
      </c>
      <c r="I545">
        <v>15.766</v>
      </c>
      <c r="J545">
        <v>939.34100000000001</v>
      </c>
      <c r="K545">
        <v>264</v>
      </c>
    </row>
    <row r="546" spans="1:11">
      <c r="A546">
        <v>27071</v>
      </c>
      <c r="B546" t="s">
        <v>1324</v>
      </c>
      <c r="C546" t="s">
        <v>822</v>
      </c>
      <c r="E546" t="s">
        <v>669</v>
      </c>
      <c r="F546">
        <v>61</v>
      </c>
      <c r="G546">
        <v>1986</v>
      </c>
      <c r="H546">
        <v>632</v>
      </c>
      <c r="I546">
        <v>0.65600000000000003</v>
      </c>
      <c r="J546">
        <v>19.134</v>
      </c>
      <c r="K546">
        <v>0</v>
      </c>
    </row>
    <row r="547" spans="1:11">
      <c r="A547">
        <v>27073</v>
      </c>
      <c r="B547" t="s">
        <v>1324</v>
      </c>
      <c r="C547" t="s">
        <v>663</v>
      </c>
      <c r="E547" t="s">
        <v>669</v>
      </c>
      <c r="F547">
        <v>61</v>
      </c>
      <c r="G547">
        <v>1988</v>
      </c>
      <c r="H547">
        <v>502</v>
      </c>
      <c r="I547">
        <v>3.25</v>
      </c>
      <c r="J547">
        <v>94.76</v>
      </c>
      <c r="K547">
        <v>0</v>
      </c>
    </row>
    <row r="548" spans="1:11">
      <c r="A548">
        <v>14046</v>
      </c>
      <c r="B548" t="s">
        <v>1324</v>
      </c>
      <c r="C548" t="s">
        <v>747</v>
      </c>
      <c r="E548" t="s">
        <v>552</v>
      </c>
      <c r="F548">
        <v>1</v>
      </c>
      <c r="G548">
        <v>1953</v>
      </c>
      <c r="H548">
        <v>844</v>
      </c>
      <c r="I548">
        <v>0</v>
      </c>
      <c r="J548">
        <v>0</v>
      </c>
      <c r="K548">
        <v>0</v>
      </c>
    </row>
    <row r="549" spans="1:11">
      <c r="A549">
        <v>18001</v>
      </c>
      <c r="B549" t="s">
        <v>1325</v>
      </c>
      <c r="C549" t="s">
        <v>747</v>
      </c>
      <c r="E549" t="s">
        <v>930</v>
      </c>
      <c r="F549">
        <v>82</v>
      </c>
      <c r="G549">
        <v>1988</v>
      </c>
      <c r="H549">
        <v>40</v>
      </c>
      <c r="I549">
        <v>38.25</v>
      </c>
      <c r="J549">
        <v>2040.9760000000001</v>
      </c>
      <c r="K549">
        <v>603</v>
      </c>
    </row>
    <row r="550" spans="1:11">
      <c r="A550">
        <v>20606</v>
      </c>
      <c r="B550" t="s">
        <v>1326</v>
      </c>
      <c r="C550" t="s">
        <v>785</v>
      </c>
      <c r="E550" t="s">
        <v>725</v>
      </c>
      <c r="F550">
        <v>95</v>
      </c>
      <c r="G550">
        <v>1957</v>
      </c>
      <c r="H550">
        <v>845</v>
      </c>
      <c r="I550">
        <v>0</v>
      </c>
      <c r="J550">
        <v>0</v>
      </c>
      <c r="K550">
        <v>0</v>
      </c>
    </row>
    <row r="551" spans="1:11">
      <c r="A551">
        <v>13004</v>
      </c>
      <c r="B551" t="s">
        <v>1327</v>
      </c>
      <c r="C551" t="s">
        <v>702</v>
      </c>
      <c r="E551" t="s">
        <v>543</v>
      </c>
      <c r="F551">
        <v>20</v>
      </c>
      <c r="G551">
        <v>1965</v>
      </c>
      <c r="H551">
        <v>228</v>
      </c>
      <c r="I551">
        <v>9.4079999999999995</v>
      </c>
      <c r="J551">
        <v>588.19200000000001</v>
      </c>
      <c r="K551">
        <v>207</v>
      </c>
    </row>
    <row r="552" spans="1:11">
      <c r="A552">
        <v>21821</v>
      </c>
      <c r="B552" t="s">
        <v>1328</v>
      </c>
      <c r="C552" t="s">
        <v>753</v>
      </c>
      <c r="E552" t="s">
        <v>51</v>
      </c>
      <c r="F552">
        <v>36</v>
      </c>
      <c r="G552">
        <v>1960</v>
      </c>
      <c r="H552">
        <v>846</v>
      </c>
      <c r="I552">
        <v>0</v>
      </c>
      <c r="J552">
        <v>0</v>
      </c>
      <c r="K552">
        <v>0</v>
      </c>
    </row>
    <row r="553" spans="1:11">
      <c r="A553">
        <v>19041</v>
      </c>
      <c r="B553" t="s">
        <v>1328</v>
      </c>
      <c r="C553" t="s">
        <v>678</v>
      </c>
      <c r="E553" t="s">
        <v>552</v>
      </c>
      <c r="F553">
        <v>1</v>
      </c>
      <c r="G553">
        <v>1969</v>
      </c>
      <c r="H553">
        <v>535</v>
      </c>
      <c r="I553">
        <v>2.125</v>
      </c>
      <c r="J553">
        <v>74.498000000000005</v>
      </c>
      <c r="K553">
        <v>0</v>
      </c>
    </row>
    <row r="554" spans="1:11">
      <c r="A554">
        <v>23054</v>
      </c>
      <c r="B554" t="s">
        <v>1328</v>
      </c>
      <c r="C554" t="s">
        <v>702</v>
      </c>
      <c r="E554" t="s">
        <v>552</v>
      </c>
      <c r="F554">
        <v>1</v>
      </c>
      <c r="G554">
        <v>1978</v>
      </c>
      <c r="H554">
        <v>435</v>
      </c>
      <c r="I554">
        <v>6</v>
      </c>
      <c r="J554">
        <v>155.92699999999999</v>
      </c>
      <c r="K554">
        <v>0</v>
      </c>
    </row>
    <row r="555" spans="1:11">
      <c r="A555">
        <v>18097</v>
      </c>
      <c r="B555" t="s">
        <v>1329</v>
      </c>
      <c r="C555" t="s">
        <v>1330</v>
      </c>
      <c r="D555" t="s">
        <v>801</v>
      </c>
      <c r="E555" t="s">
        <v>552</v>
      </c>
      <c r="F555">
        <v>1</v>
      </c>
      <c r="G555">
        <v>2008</v>
      </c>
      <c r="H555">
        <v>500</v>
      </c>
      <c r="I555">
        <v>2.625</v>
      </c>
      <c r="J555">
        <v>96.623999999999995</v>
      </c>
      <c r="K555">
        <v>0</v>
      </c>
    </row>
    <row r="556" spans="1:11">
      <c r="A556">
        <v>19025</v>
      </c>
      <c r="B556" t="s">
        <v>1331</v>
      </c>
      <c r="C556" t="s">
        <v>732</v>
      </c>
      <c r="E556" t="s">
        <v>661</v>
      </c>
      <c r="F556">
        <v>79</v>
      </c>
      <c r="G556">
        <v>1967</v>
      </c>
      <c r="H556">
        <v>110</v>
      </c>
      <c r="I556">
        <v>20.689</v>
      </c>
      <c r="J556">
        <v>1336.1969999999999</v>
      </c>
      <c r="K556">
        <v>479</v>
      </c>
    </row>
    <row r="557" spans="1:11">
      <c r="A557">
        <v>18076</v>
      </c>
      <c r="B557" t="s">
        <v>1332</v>
      </c>
      <c r="C557" t="s">
        <v>1333</v>
      </c>
      <c r="E557" t="s">
        <v>539</v>
      </c>
      <c r="F557">
        <v>89</v>
      </c>
      <c r="G557">
        <v>1960</v>
      </c>
      <c r="H557">
        <v>199</v>
      </c>
      <c r="I557">
        <v>16.094999999999999</v>
      </c>
      <c r="J557">
        <v>690.31299999999999</v>
      </c>
      <c r="K557">
        <v>129</v>
      </c>
    </row>
    <row r="558" spans="1:11">
      <c r="A558">
        <v>18077</v>
      </c>
      <c r="B558" t="s">
        <v>1334</v>
      </c>
      <c r="C558" t="s">
        <v>1026</v>
      </c>
      <c r="D558" t="s">
        <v>404</v>
      </c>
      <c r="E558" t="s">
        <v>539</v>
      </c>
      <c r="F558">
        <v>89</v>
      </c>
      <c r="G558">
        <v>1965</v>
      </c>
      <c r="H558">
        <v>239</v>
      </c>
      <c r="I558">
        <v>9.5649999999999995</v>
      </c>
      <c r="J558">
        <v>536.65200000000004</v>
      </c>
      <c r="K558">
        <v>129</v>
      </c>
    </row>
    <row r="559" spans="1:11">
      <c r="A559">
        <v>16061</v>
      </c>
      <c r="B559" t="s">
        <v>1335</v>
      </c>
      <c r="C559" t="s">
        <v>739</v>
      </c>
      <c r="E559" t="s">
        <v>1062</v>
      </c>
      <c r="F559">
        <v>83</v>
      </c>
      <c r="G559">
        <v>1969</v>
      </c>
      <c r="H559">
        <v>847</v>
      </c>
      <c r="I559">
        <v>0</v>
      </c>
      <c r="J559">
        <v>0</v>
      </c>
      <c r="K559">
        <v>0</v>
      </c>
    </row>
    <row r="560" spans="1:11">
      <c r="A560">
        <v>10012</v>
      </c>
      <c r="B560" t="s">
        <v>1336</v>
      </c>
      <c r="C560" t="s">
        <v>732</v>
      </c>
      <c r="E560" t="s">
        <v>869</v>
      </c>
      <c r="F560">
        <v>66</v>
      </c>
      <c r="G560">
        <v>1975</v>
      </c>
      <c r="H560">
        <v>154</v>
      </c>
      <c r="I560">
        <v>18.585999999999999</v>
      </c>
      <c r="J560">
        <v>976.63599999999997</v>
      </c>
      <c r="K560">
        <v>271</v>
      </c>
    </row>
    <row r="561" spans="1:11">
      <c r="A561">
        <v>10011</v>
      </c>
      <c r="B561" t="s">
        <v>1336</v>
      </c>
      <c r="C561" t="s">
        <v>702</v>
      </c>
      <c r="E561" t="s">
        <v>869</v>
      </c>
      <c r="F561">
        <v>66</v>
      </c>
      <c r="G561">
        <v>1976</v>
      </c>
      <c r="H561">
        <v>152</v>
      </c>
      <c r="I561">
        <v>18.969000000000001</v>
      </c>
      <c r="J561">
        <v>997.10599999999999</v>
      </c>
      <c r="K561">
        <v>271</v>
      </c>
    </row>
    <row r="562" spans="1:11">
      <c r="A562">
        <v>19011</v>
      </c>
      <c r="B562" t="s">
        <v>1337</v>
      </c>
      <c r="C562" t="s">
        <v>1338</v>
      </c>
      <c r="D562" t="s">
        <v>399</v>
      </c>
      <c r="E562" t="s">
        <v>737</v>
      </c>
      <c r="F562">
        <v>21</v>
      </c>
      <c r="G562">
        <v>2003</v>
      </c>
      <c r="H562">
        <v>522</v>
      </c>
      <c r="I562">
        <v>2.25</v>
      </c>
      <c r="J562">
        <v>82.82</v>
      </c>
      <c r="K562">
        <v>0</v>
      </c>
    </row>
    <row r="563" spans="1:11">
      <c r="A563">
        <v>19012</v>
      </c>
      <c r="B563" t="s">
        <v>1337</v>
      </c>
      <c r="C563" t="s">
        <v>1160</v>
      </c>
      <c r="D563" t="s">
        <v>399</v>
      </c>
      <c r="E563" t="s">
        <v>737</v>
      </c>
      <c r="F563">
        <v>21</v>
      </c>
      <c r="G563">
        <v>2007</v>
      </c>
      <c r="H563">
        <v>608</v>
      </c>
      <c r="I563">
        <v>0.84399999999999997</v>
      </c>
      <c r="J563">
        <v>31.058</v>
      </c>
      <c r="K563">
        <v>0</v>
      </c>
    </row>
    <row r="564" spans="1:11">
      <c r="A564">
        <v>16128</v>
      </c>
      <c r="B564" t="s">
        <v>1339</v>
      </c>
      <c r="C564" t="s">
        <v>1340</v>
      </c>
      <c r="D564" t="s">
        <v>399</v>
      </c>
      <c r="E564" t="s">
        <v>718</v>
      </c>
      <c r="F564">
        <v>2</v>
      </c>
      <c r="G564">
        <v>2009</v>
      </c>
      <c r="H564">
        <v>848</v>
      </c>
      <c r="I564">
        <v>0</v>
      </c>
      <c r="J564">
        <v>0</v>
      </c>
      <c r="K564">
        <v>0</v>
      </c>
    </row>
    <row r="565" spans="1:11">
      <c r="A565">
        <v>18099</v>
      </c>
      <c r="B565" t="s">
        <v>1339</v>
      </c>
      <c r="C565" t="s">
        <v>668</v>
      </c>
      <c r="E565" t="s">
        <v>718</v>
      </c>
      <c r="F565">
        <v>2</v>
      </c>
      <c r="G565">
        <v>1974</v>
      </c>
      <c r="H565">
        <v>326</v>
      </c>
      <c r="I565">
        <v>8.3759999999999994</v>
      </c>
      <c r="J565">
        <v>305.392</v>
      </c>
      <c r="K565">
        <v>0</v>
      </c>
    </row>
    <row r="566" spans="1:11">
      <c r="A566">
        <v>16129</v>
      </c>
      <c r="B566" t="s">
        <v>1341</v>
      </c>
      <c r="C566" t="s">
        <v>1342</v>
      </c>
      <c r="D566" t="s">
        <v>801</v>
      </c>
      <c r="E566" t="s">
        <v>718</v>
      </c>
      <c r="F566">
        <v>2</v>
      </c>
      <c r="G566">
        <v>2007</v>
      </c>
      <c r="H566">
        <v>849</v>
      </c>
      <c r="I566">
        <v>0</v>
      </c>
      <c r="J566">
        <v>0</v>
      </c>
      <c r="K566">
        <v>0</v>
      </c>
    </row>
    <row r="567" spans="1:11">
      <c r="A567">
        <v>20567</v>
      </c>
      <c r="B567" t="s">
        <v>1341</v>
      </c>
      <c r="C567" t="s">
        <v>1343</v>
      </c>
      <c r="D567" t="s">
        <v>801</v>
      </c>
      <c r="E567" t="s">
        <v>718</v>
      </c>
      <c r="F567">
        <v>2</v>
      </c>
      <c r="G567">
        <v>2014</v>
      </c>
      <c r="H567">
        <v>850</v>
      </c>
      <c r="I567">
        <v>0</v>
      </c>
      <c r="J567">
        <v>0</v>
      </c>
      <c r="K567">
        <v>0</v>
      </c>
    </row>
    <row r="568" spans="1:11">
      <c r="A568">
        <v>20552</v>
      </c>
      <c r="B568" t="s">
        <v>1344</v>
      </c>
      <c r="C568" t="s">
        <v>663</v>
      </c>
      <c r="E568" t="s">
        <v>47</v>
      </c>
      <c r="F568">
        <v>33</v>
      </c>
      <c r="G568">
        <v>1956</v>
      </c>
      <c r="H568">
        <v>595</v>
      </c>
      <c r="I568">
        <v>0.875</v>
      </c>
      <c r="J568">
        <v>37.436999999999998</v>
      </c>
      <c r="K568">
        <v>0</v>
      </c>
    </row>
    <row r="569" spans="1:11">
      <c r="A569">
        <v>20502</v>
      </c>
      <c r="B569" t="s">
        <v>1345</v>
      </c>
      <c r="C569" t="s">
        <v>732</v>
      </c>
      <c r="D569" t="s">
        <v>399</v>
      </c>
      <c r="E569" t="s">
        <v>552</v>
      </c>
      <c r="F569">
        <v>1</v>
      </c>
      <c r="G569">
        <v>2007</v>
      </c>
      <c r="H569">
        <v>539</v>
      </c>
      <c r="I569">
        <v>1.9379999999999999</v>
      </c>
      <c r="J569">
        <v>71.316999999999993</v>
      </c>
      <c r="K569">
        <v>0</v>
      </c>
    </row>
    <row r="570" spans="1:11">
      <c r="A570">
        <v>13064</v>
      </c>
      <c r="B570" t="s">
        <v>1345</v>
      </c>
      <c r="C570" t="s">
        <v>668</v>
      </c>
      <c r="E570" t="s">
        <v>552</v>
      </c>
      <c r="F570">
        <v>1</v>
      </c>
      <c r="G570">
        <v>1998</v>
      </c>
      <c r="H570">
        <v>38</v>
      </c>
      <c r="I570">
        <v>28.969000000000001</v>
      </c>
      <c r="J570">
        <v>2086.1239999999998</v>
      </c>
      <c r="K570">
        <v>835</v>
      </c>
    </row>
    <row r="571" spans="1:11">
      <c r="A571">
        <v>28029</v>
      </c>
      <c r="B571" t="s">
        <v>1346</v>
      </c>
      <c r="C571" t="s">
        <v>775</v>
      </c>
      <c r="D571" t="s">
        <v>404</v>
      </c>
      <c r="E571" t="s">
        <v>744</v>
      </c>
      <c r="F571">
        <v>62</v>
      </c>
      <c r="G571">
        <v>1968</v>
      </c>
      <c r="H571">
        <v>352</v>
      </c>
      <c r="I571">
        <v>3.8130000000000002</v>
      </c>
      <c r="J571">
        <v>257.94</v>
      </c>
      <c r="K571">
        <v>107</v>
      </c>
    </row>
    <row r="572" spans="1:11">
      <c r="A572">
        <v>28030</v>
      </c>
      <c r="B572" t="s">
        <v>1347</v>
      </c>
      <c r="C572" t="s">
        <v>663</v>
      </c>
      <c r="E572" t="s">
        <v>744</v>
      </c>
      <c r="F572">
        <v>62</v>
      </c>
      <c r="G572">
        <v>1967</v>
      </c>
      <c r="H572">
        <v>160</v>
      </c>
      <c r="I572">
        <v>17.564</v>
      </c>
      <c r="J572">
        <v>939.29</v>
      </c>
      <c r="K572">
        <v>307</v>
      </c>
    </row>
    <row r="573" spans="1:11">
      <c r="A573">
        <v>13069</v>
      </c>
      <c r="B573" t="s">
        <v>1347</v>
      </c>
      <c r="C573" t="s">
        <v>798</v>
      </c>
      <c r="D573" t="s">
        <v>399</v>
      </c>
      <c r="E573" t="s">
        <v>744</v>
      </c>
      <c r="F573">
        <v>62</v>
      </c>
      <c r="G573">
        <v>2003</v>
      </c>
      <c r="H573">
        <v>652</v>
      </c>
      <c r="I573">
        <v>0.25</v>
      </c>
      <c r="J573">
        <v>7.9619999999999997</v>
      </c>
      <c r="K573">
        <v>0</v>
      </c>
    </row>
    <row r="574" spans="1:11">
      <c r="A574">
        <v>99532</v>
      </c>
      <c r="B574" t="s">
        <v>1348</v>
      </c>
      <c r="C574" t="s">
        <v>804</v>
      </c>
      <c r="E574" t="s">
        <v>29</v>
      </c>
      <c r="F574">
        <v>17</v>
      </c>
      <c r="G574">
        <v>1965</v>
      </c>
      <c r="H574">
        <v>2</v>
      </c>
      <c r="I574">
        <v>55</v>
      </c>
      <c r="J574">
        <v>3646.0630000000001</v>
      </c>
      <c r="K574">
        <v>1339</v>
      </c>
    </row>
    <row r="575" spans="1:11">
      <c r="A575">
        <v>21775</v>
      </c>
      <c r="B575" t="s">
        <v>1348</v>
      </c>
      <c r="C575" t="s">
        <v>732</v>
      </c>
      <c r="E575" t="s">
        <v>29</v>
      </c>
      <c r="F575">
        <v>17</v>
      </c>
      <c r="G575">
        <v>1991</v>
      </c>
      <c r="H575">
        <v>123</v>
      </c>
      <c r="I575">
        <v>17.5</v>
      </c>
      <c r="J575">
        <v>1228.317</v>
      </c>
      <c r="K575">
        <v>431</v>
      </c>
    </row>
    <row r="576" spans="1:11">
      <c r="A576">
        <v>21774</v>
      </c>
      <c r="B576" t="s">
        <v>1348</v>
      </c>
      <c r="C576" t="s">
        <v>682</v>
      </c>
      <c r="E576" t="s">
        <v>29</v>
      </c>
      <c r="F576">
        <v>17</v>
      </c>
      <c r="G576">
        <v>1994</v>
      </c>
      <c r="H576">
        <v>3</v>
      </c>
      <c r="I576">
        <v>56</v>
      </c>
      <c r="J576">
        <v>3585.8580000000002</v>
      </c>
      <c r="K576">
        <v>1359</v>
      </c>
    </row>
    <row r="577" spans="1:11">
      <c r="A577">
        <v>20702</v>
      </c>
      <c r="B577" t="s">
        <v>1349</v>
      </c>
      <c r="C577" t="s">
        <v>1138</v>
      </c>
      <c r="D577" t="s">
        <v>404</v>
      </c>
      <c r="E577" t="s">
        <v>29</v>
      </c>
      <c r="F577">
        <v>17</v>
      </c>
      <c r="G577">
        <v>1969</v>
      </c>
      <c r="H577">
        <v>144</v>
      </c>
      <c r="I577">
        <v>22.5</v>
      </c>
      <c r="J577">
        <v>1036.83</v>
      </c>
      <c r="K577">
        <v>159</v>
      </c>
    </row>
    <row r="578" spans="1:11">
      <c r="A578">
        <v>15076</v>
      </c>
      <c r="B578" t="s">
        <v>1350</v>
      </c>
      <c r="C578" t="s">
        <v>808</v>
      </c>
      <c r="E578" t="s">
        <v>555</v>
      </c>
      <c r="F578">
        <v>13</v>
      </c>
      <c r="G578">
        <v>1984</v>
      </c>
      <c r="H578">
        <v>851</v>
      </c>
      <c r="I578">
        <v>0</v>
      </c>
      <c r="J578">
        <v>0</v>
      </c>
      <c r="K578">
        <v>0</v>
      </c>
    </row>
    <row r="579" spans="1:11">
      <c r="A579">
        <v>26060</v>
      </c>
      <c r="B579" t="s">
        <v>1351</v>
      </c>
      <c r="C579" t="s">
        <v>732</v>
      </c>
      <c r="E579" t="s">
        <v>684</v>
      </c>
      <c r="F579">
        <v>27</v>
      </c>
      <c r="G579">
        <v>1953</v>
      </c>
      <c r="H579">
        <v>498</v>
      </c>
      <c r="I579">
        <v>2.375</v>
      </c>
      <c r="J579">
        <v>99.307000000000002</v>
      </c>
      <c r="K579">
        <v>0</v>
      </c>
    </row>
    <row r="580" spans="1:11">
      <c r="A580">
        <v>18126</v>
      </c>
      <c r="B580" t="s">
        <v>1352</v>
      </c>
      <c r="C580" t="s">
        <v>690</v>
      </c>
      <c r="E580" t="s">
        <v>653</v>
      </c>
      <c r="F580">
        <v>86</v>
      </c>
      <c r="G580">
        <v>1992</v>
      </c>
      <c r="H580">
        <v>623</v>
      </c>
      <c r="I580">
        <v>0.5</v>
      </c>
      <c r="J580">
        <v>22.356000000000002</v>
      </c>
      <c r="K580">
        <v>0</v>
      </c>
    </row>
    <row r="581" spans="1:11">
      <c r="A581">
        <v>15047</v>
      </c>
      <c r="B581" t="s">
        <v>1353</v>
      </c>
      <c r="C581" t="s">
        <v>678</v>
      </c>
      <c r="E581" t="s">
        <v>833</v>
      </c>
      <c r="F581">
        <v>54</v>
      </c>
      <c r="G581">
        <v>1978</v>
      </c>
      <c r="H581">
        <v>434</v>
      </c>
      <c r="I581">
        <v>2.8130000000000002</v>
      </c>
      <c r="J581">
        <v>157.47200000000001</v>
      </c>
      <c r="K581">
        <v>19</v>
      </c>
    </row>
    <row r="582" spans="1:11">
      <c r="A582">
        <v>24225</v>
      </c>
      <c r="B582" t="s">
        <v>1354</v>
      </c>
      <c r="C582" t="s">
        <v>678</v>
      </c>
      <c r="E582" t="s">
        <v>679</v>
      </c>
      <c r="F582">
        <v>51</v>
      </c>
      <c r="G582">
        <v>1945</v>
      </c>
      <c r="H582">
        <v>852</v>
      </c>
      <c r="I582">
        <v>0</v>
      </c>
      <c r="J582">
        <v>0</v>
      </c>
      <c r="K582">
        <v>0</v>
      </c>
    </row>
    <row r="583" spans="1:11">
      <c r="A583">
        <v>12085</v>
      </c>
      <c r="B583" t="s">
        <v>1355</v>
      </c>
      <c r="C583" t="s">
        <v>666</v>
      </c>
      <c r="D583" t="s">
        <v>404</v>
      </c>
      <c r="E583" t="s">
        <v>728</v>
      </c>
      <c r="F583">
        <v>73</v>
      </c>
      <c r="G583">
        <v>1949</v>
      </c>
      <c r="H583">
        <v>103</v>
      </c>
      <c r="I583">
        <v>19.626999999999999</v>
      </c>
      <c r="J583">
        <v>1381.6020000000001</v>
      </c>
      <c r="K583">
        <v>600</v>
      </c>
    </row>
    <row r="584" spans="1:11">
      <c r="A584">
        <v>29037</v>
      </c>
      <c r="B584" t="s">
        <v>1356</v>
      </c>
      <c r="C584" t="s">
        <v>1357</v>
      </c>
      <c r="E584" t="s">
        <v>29</v>
      </c>
      <c r="F584">
        <v>17</v>
      </c>
      <c r="G584">
        <v>1974</v>
      </c>
      <c r="H584">
        <v>548</v>
      </c>
      <c r="I584">
        <v>1.5940000000000001</v>
      </c>
      <c r="J584">
        <v>67.09</v>
      </c>
      <c r="K584">
        <v>0</v>
      </c>
    </row>
    <row r="585" spans="1:11">
      <c r="A585">
        <v>15014</v>
      </c>
      <c r="B585" t="s">
        <v>1358</v>
      </c>
      <c r="C585" t="s">
        <v>1036</v>
      </c>
      <c r="D585" t="s">
        <v>801</v>
      </c>
      <c r="E585" t="s">
        <v>29</v>
      </c>
      <c r="F585">
        <v>17</v>
      </c>
      <c r="G585">
        <v>2006</v>
      </c>
      <c r="H585">
        <v>853</v>
      </c>
      <c r="I585">
        <v>0</v>
      </c>
      <c r="J585">
        <v>0</v>
      </c>
      <c r="K585">
        <v>0</v>
      </c>
    </row>
    <row r="586" spans="1:11">
      <c r="A586">
        <v>24330</v>
      </c>
      <c r="B586" t="s">
        <v>1358</v>
      </c>
      <c r="C586" t="s">
        <v>800</v>
      </c>
      <c r="D586" t="s">
        <v>404</v>
      </c>
      <c r="E586" t="s">
        <v>29</v>
      </c>
      <c r="F586">
        <v>17</v>
      </c>
      <c r="G586">
        <v>1979</v>
      </c>
      <c r="H586">
        <v>550</v>
      </c>
      <c r="I586">
        <v>1.5629999999999999</v>
      </c>
      <c r="J586">
        <v>65.972999999999999</v>
      </c>
      <c r="K586">
        <v>0</v>
      </c>
    </row>
    <row r="587" spans="1:11">
      <c r="A587">
        <v>98446</v>
      </c>
      <c r="B587" t="s">
        <v>1359</v>
      </c>
      <c r="C587" t="s">
        <v>700</v>
      </c>
      <c r="E587" t="s">
        <v>543</v>
      </c>
      <c r="F587">
        <v>20</v>
      </c>
      <c r="G587">
        <v>1969</v>
      </c>
      <c r="H587">
        <v>27</v>
      </c>
      <c r="I587">
        <v>37.375</v>
      </c>
      <c r="J587">
        <v>2258.84</v>
      </c>
      <c r="K587">
        <v>730</v>
      </c>
    </row>
    <row r="588" spans="1:11">
      <c r="A588">
        <v>19019</v>
      </c>
      <c r="B588" t="s">
        <v>1360</v>
      </c>
      <c r="C588" t="s">
        <v>1273</v>
      </c>
      <c r="E588" t="s">
        <v>452</v>
      </c>
      <c r="F588">
        <v>14</v>
      </c>
      <c r="G588">
        <v>1986</v>
      </c>
      <c r="H588">
        <v>90</v>
      </c>
      <c r="I588">
        <v>25.407</v>
      </c>
      <c r="J588">
        <v>1501.4359999999999</v>
      </c>
      <c r="K588">
        <v>528</v>
      </c>
    </row>
    <row r="589" spans="1:11">
      <c r="A589">
        <v>16001</v>
      </c>
      <c r="B589" t="s">
        <v>1361</v>
      </c>
      <c r="C589" t="s">
        <v>789</v>
      </c>
      <c r="E589" t="s">
        <v>557</v>
      </c>
      <c r="F589">
        <v>42</v>
      </c>
      <c r="G589">
        <v>1981</v>
      </c>
      <c r="H589">
        <v>470</v>
      </c>
      <c r="I589">
        <v>2.282</v>
      </c>
      <c r="J589">
        <v>125.16800000000001</v>
      </c>
      <c r="K589">
        <v>33</v>
      </c>
    </row>
    <row r="590" spans="1:11">
      <c r="A590">
        <v>17074</v>
      </c>
      <c r="B590" t="s">
        <v>1362</v>
      </c>
      <c r="C590" t="s">
        <v>980</v>
      </c>
      <c r="D590" t="s">
        <v>404</v>
      </c>
      <c r="E590" t="s">
        <v>664</v>
      </c>
      <c r="F590">
        <v>70</v>
      </c>
      <c r="G590">
        <v>1938</v>
      </c>
      <c r="H590">
        <v>854</v>
      </c>
      <c r="I590">
        <v>0</v>
      </c>
      <c r="J590">
        <v>0</v>
      </c>
      <c r="K590">
        <v>0</v>
      </c>
    </row>
    <row r="591" spans="1:11">
      <c r="A591">
        <v>19045</v>
      </c>
      <c r="B591" t="s">
        <v>1363</v>
      </c>
      <c r="C591" t="s">
        <v>671</v>
      </c>
      <c r="E591" t="s">
        <v>552</v>
      </c>
      <c r="F591">
        <v>1</v>
      </c>
      <c r="G591">
        <v>1974</v>
      </c>
      <c r="H591">
        <v>351</v>
      </c>
      <c r="I591">
        <v>2.5939999999999999</v>
      </c>
      <c r="J591">
        <v>263.37200000000001</v>
      </c>
      <c r="K591">
        <v>157</v>
      </c>
    </row>
    <row r="592" spans="1:11">
      <c r="A592">
        <v>96151</v>
      </c>
      <c r="B592" t="s">
        <v>1364</v>
      </c>
      <c r="C592" t="s">
        <v>857</v>
      </c>
      <c r="D592" t="s">
        <v>404</v>
      </c>
      <c r="E592" t="s">
        <v>561</v>
      </c>
      <c r="F592">
        <v>10</v>
      </c>
      <c r="G592">
        <v>1989</v>
      </c>
      <c r="H592">
        <v>855</v>
      </c>
      <c r="I592">
        <v>0</v>
      </c>
      <c r="J592">
        <v>0</v>
      </c>
      <c r="K592">
        <v>0</v>
      </c>
    </row>
    <row r="593" spans="1:11">
      <c r="A593">
        <v>27062</v>
      </c>
      <c r="B593" t="s">
        <v>1365</v>
      </c>
      <c r="C593" t="s">
        <v>753</v>
      </c>
      <c r="E593" t="s">
        <v>952</v>
      </c>
      <c r="F593">
        <v>45</v>
      </c>
      <c r="G593">
        <v>1954</v>
      </c>
      <c r="H593">
        <v>157</v>
      </c>
      <c r="I593">
        <v>23.69</v>
      </c>
      <c r="J593">
        <v>960.24800000000005</v>
      </c>
      <c r="K593">
        <v>203</v>
      </c>
    </row>
    <row r="594" spans="1:11">
      <c r="A594">
        <v>27063</v>
      </c>
      <c r="B594" t="s">
        <v>1366</v>
      </c>
      <c r="C594" t="s">
        <v>775</v>
      </c>
      <c r="D594" t="s">
        <v>404</v>
      </c>
      <c r="E594" t="s">
        <v>952</v>
      </c>
      <c r="F594">
        <v>45</v>
      </c>
      <c r="G594">
        <v>1956</v>
      </c>
      <c r="H594">
        <v>385</v>
      </c>
      <c r="I594">
        <v>7.9690000000000003</v>
      </c>
      <c r="J594">
        <v>210.68600000000001</v>
      </c>
      <c r="K594">
        <v>0</v>
      </c>
    </row>
    <row r="595" spans="1:11">
      <c r="A595">
        <v>16003</v>
      </c>
      <c r="B595" t="s">
        <v>1367</v>
      </c>
      <c r="C595" t="s">
        <v>713</v>
      </c>
      <c r="D595" t="s">
        <v>399</v>
      </c>
      <c r="E595" t="s">
        <v>534</v>
      </c>
      <c r="F595">
        <v>63</v>
      </c>
      <c r="G595">
        <v>2007</v>
      </c>
      <c r="H595">
        <v>565</v>
      </c>
      <c r="I595">
        <v>1.7509999999999999</v>
      </c>
      <c r="J595">
        <v>58.124000000000002</v>
      </c>
      <c r="K595">
        <v>0</v>
      </c>
    </row>
    <row r="596" spans="1:11">
      <c r="A596">
        <v>25014</v>
      </c>
      <c r="B596" t="s">
        <v>1368</v>
      </c>
      <c r="C596" t="s">
        <v>868</v>
      </c>
      <c r="E596" t="s">
        <v>759</v>
      </c>
      <c r="F596">
        <v>55</v>
      </c>
      <c r="G596">
        <v>1959</v>
      </c>
      <c r="H596">
        <v>79</v>
      </c>
      <c r="I596">
        <v>19.757999999999999</v>
      </c>
      <c r="J596">
        <v>1649.193</v>
      </c>
      <c r="K596">
        <v>817</v>
      </c>
    </row>
    <row r="597" spans="1:11">
      <c r="A597">
        <v>12070</v>
      </c>
      <c r="B597" t="s">
        <v>1369</v>
      </c>
      <c r="C597" t="s">
        <v>700</v>
      </c>
      <c r="E597" t="s">
        <v>31</v>
      </c>
      <c r="F597">
        <v>19</v>
      </c>
      <c r="G597">
        <v>1968</v>
      </c>
      <c r="H597">
        <v>87</v>
      </c>
      <c r="I597">
        <v>25.939</v>
      </c>
      <c r="J597">
        <v>1550.4010000000001</v>
      </c>
      <c r="K597">
        <v>551</v>
      </c>
    </row>
    <row r="598" spans="1:11">
      <c r="A598">
        <v>29002</v>
      </c>
      <c r="B598" t="s">
        <v>1370</v>
      </c>
      <c r="C598" t="s">
        <v>1310</v>
      </c>
      <c r="D598" t="s">
        <v>404</v>
      </c>
      <c r="E598" t="s">
        <v>31</v>
      </c>
      <c r="F598">
        <v>19</v>
      </c>
      <c r="G598">
        <v>1975</v>
      </c>
      <c r="H598">
        <v>36</v>
      </c>
      <c r="I598">
        <v>36.375</v>
      </c>
      <c r="J598">
        <v>2100.627</v>
      </c>
      <c r="K598">
        <v>702</v>
      </c>
    </row>
    <row r="599" spans="1:11">
      <c r="A599">
        <v>12073</v>
      </c>
      <c r="B599" t="s">
        <v>1371</v>
      </c>
      <c r="C599" t="s">
        <v>1013</v>
      </c>
      <c r="D599" t="s">
        <v>404</v>
      </c>
      <c r="E599" t="s">
        <v>759</v>
      </c>
      <c r="F599">
        <v>55</v>
      </c>
      <c r="G599">
        <v>1975</v>
      </c>
      <c r="H599">
        <v>182</v>
      </c>
      <c r="I599">
        <v>10.891</v>
      </c>
      <c r="J599">
        <v>797.798</v>
      </c>
      <c r="K599">
        <v>364</v>
      </c>
    </row>
    <row r="600" spans="1:11">
      <c r="A600">
        <v>25015</v>
      </c>
      <c r="B600" t="s">
        <v>1371</v>
      </c>
      <c r="C600" t="s">
        <v>720</v>
      </c>
      <c r="D600" t="s">
        <v>404</v>
      </c>
      <c r="E600" t="s">
        <v>759</v>
      </c>
      <c r="F600">
        <v>55</v>
      </c>
      <c r="G600">
        <v>1960</v>
      </c>
      <c r="H600">
        <v>231</v>
      </c>
      <c r="I600">
        <v>6.8129999999999997</v>
      </c>
      <c r="J600">
        <v>571.30100000000004</v>
      </c>
      <c r="K600">
        <v>268</v>
      </c>
    </row>
    <row r="601" spans="1:11">
      <c r="A601">
        <v>20614</v>
      </c>
      <c r="B601" t="s">
        <v>1784</v>
      </c>
      <c r="C601" t="s">
        <v>835</v>
      </c>
      <c r="D601" t="s">
        <v>404</v>
      </c>
      <c r="E601" t="s">
        <v>814</v>
      </c>
      <c r="F601">
        <v>87</v>
      </c>
      <c r="G601">
        <v>1950</v>
      </c>
      <c r="H601">
        <v>445</v>
      </c>
      <c r="I601">
        <v>2.9159999999999999</v>
      </c>
      <c r="J601">
        <v>146.202</v>
      </c>
      <c r="K601">
        <v>40</v>
      </c>
    </row>
    <row r="602" spans="1:11">
      <c r="A602">
        <v>18091</v>
      </c>
      <c r="B602" t="s">
        <v>1372</v>
      </c>
      <c r="C602" t="s">
        <v>732</v>
      </c>
      <c r="E602" t="s">
        <v>966</v>
      </c>
      <c r="F602">
        <v>90</v>
      </c>
      <c r="G602">
        <v>1985</v>
      </c>
      <c r="H602">
        <v>859</v>
      </c>
      <c r="I602">
        <v>0</v>
      </c>
      <c r="J602">
        <v>0</v>
      </c>
      <c r="K602">
        <v>0</v>
      </c>
    </row>
    <row r="603" spans="1:11">
      <c r="A603">
        <v>18087</v>
      </c>
      <c r="B603" t="s">
        <v>1372</v>
      </c>
      <c r="C603" t="s">
        <v>671</v>
      </c>
      <c r="E603" t="s">
        <v>966</v>
      </c>
      <c r="F603">
        <v>90</v>
      </c>
      <c r="G603">
        <v>1960</v>
      </c>
      <c r="H603">
        <v>856</v>
      </c>
      <c r="I603">
        <v>0</v>
      </c>
      <c r="J603">
        <v>0</v>
      </c>
      <c r="K603">
        <v>0</v>
      </c>
    </row>
    <row r="604" spans="1:11">
      <c r="A604">
        <v>18090</v>
      </c>
      <c r="B604" t="s">
        <v>1372</v>
      </c>
      <c r="C604" t="s">
        <v>660</v>
      </c>
      <c r="E604" t="s">
        <v>966</v>
      </c>
      <c r="F604">
        <v>90</v>
      </c>
      <c r="G604">
        <v>1990</v>
      </c>
      <c r="H604">
        <v>858</v>
      </c>
      <c r="I604">
        <v>0</v>
      </c>
      <c r="J604">
        <v>0</v>
      </c>
      <c r="K604">
        <v>0</v>
      </c>
    </row>
    <row r="605" spans="1:11">
      <c r="A605">
        <v>18089</v>
      </c>
      <c r="B605" t="s">
        <v>1372</v>
      </c>
      <c r="C605" t="s">
        <v>702</v>
      </c>
      <c r="D605" t="s">
        <v>399</v>
      </c>
      <c r="E605" t="s">
        <v>966</v>
      </c>
      <c r="F605">
        <v>90</v>
      </c>
      <c r="G605">
        <v>2004</v>
      </c>
      <c r="H605">
        <v>857</v>
      </c>
      <c r="I605">
        <v>0</v>
      </c>
      <c r="J605">
        <v>0</v>
      </c>
      <c r="K605">
        <v>0</v>
      </c>
    </row>
    <row r="606" spans="1:11">
      <c r="A606">
        <v>18088</v>
      </c>
      <c r="B606" t="s">
        <v>1373</v>
      </c>
      <c r="C606" t="s">
        <v>767</v>
      </c>
      <c r="D606" t="s">
        <v>404</v>
      </c>
      <c r="E606" t="s">
        <v>966</v>
      </c>
      <c r="F606">
        <v>90</v>
      </c>
      <c r="G606">
        <v>1965</v>
      </c>
      <c r="H606">
        <v>860</v>
      </c>
      <c r="I606">
        <v>0</v>
      </c>
      <c r="J606">
        <v>0</v>
      </c>
      <c r="K606">
        <v>0</v>
      </c>
    </row>
    <row r="607" spans="1:11">
      <c r="A607">
        <v>98457</v>
      </c>
      <c r="B607" t="s">
        <v>1374</v>
      </c>
      <c r="C607" t="s">
        <v>739</v>
      </c>
      <c r="E607" t="s">
        <v>543</v>
      </c>
      <c r="F607">
        <v>20</v>
      </c>
      <c r="G607">
        <v>1960</v>
      </c>
      <c r="H607">
        <v>536</v>
      </c>
      <c r="I607">
        <v>1.5940000000000001</v>
      </c>
      <c r="J607">
        <v>72.906000000000006</v>
      </c>
      <c r="K607">
        <v>0</v>
      </c>
    </row>
    <row r="608" spans="1:11">
      <c r="A608">
        <v>98458</v>
      </c>
      <c r="B608" t="s">
        <v>1375</v>
      </c>
      <c r="C608" t="s">
        <v>1376</v>
      </c>
      <c r="D608" t="s">
        <v>404</v>
      </c>
      <c r="E608" t="s">
        <v>543</v>
      </c>
      <c r="F608">
        <v>20</v>
      </c>
      <c r="G608">
        <v>1962</v>
      </c>
      <c r="H608">
        <v>528</v>
      </c>
      <c r="I608">
        <v>1.625</v>
      </c>
      <c r="J608">
        <v>79.484999999999999</v>
      </c>
      <c r="K608">
        <v>0</v>
      </c>
    </row>
    <row r="609" spans="1:11">
      <c r="A609">
        <v>21757</v>
      </c>
      <c r="B609" t="s">
        <v>1377</v>
      </c>
      <c r="C609" t="s">
        <v>681</v>
      </c>
      <c r="E609" t="s">
        <v>1378</v>
      </c>
      <c r="F609">
        <v>31</v>
      </c>
      <c r="G609">
        <v>1973</v>
      </c>
      <c r="H609">
        <v>861</v>
      </c>
      <c r="I609">
        <v>0</v>
      </c>
      <c r="J609">
        <v>0</v>
      </c>
      <c r="K609">
        <v>0</v>
      </c>
    </row>
    <row r="610" spans="1:11">
      <c r="A610">
        <v>23069</v>
      </c>
      <c r="B610" t="s">
        <v>1379</v>
      </c>
      <c r="C610" t="s">
        <v>660</v>
      </c>
      <c r="E610" t="s">
        <v>31</v>
      </c>
      <c r="F610">
        <v>19</v>
      </c>
      <c r="G610">
        <v>1969</v>
      </c>
      <c r="H610">
        <v>862</v>
      </c>
      <c r="I610">
        <v>0</v>
      </c>
      <c r="J610">
        <v>0</v>
      </c>
      <c r="K610">
        <v>0</v>
      </c>
    </row>
    <row r="611" spans="1:11">
      <c r="A611">
        <v>18045</v>
      </c>
      <c r="B611" t="s">
        <v>1380</v>
      </c>
      <c r="C611" t="s">
        <v>1381</v>
      </c>
      <c r="D611" t="s">
        <v>404</v>
      </c>
      <c r="E611" t="s">
        <v>443</v>
      </c>
      <c r="F611">
        <v>30</v>
      </c>
      <c r="G611">
        <v>1977</v>
      </c>
      <c r="H611">
        <v>578</v>
      </c>
      <c r="I611">
        <v>1.4059999999999999</v>
      </c>
      <c r="J611">
        <v>47.960999999999999</v>
      </c>
      <c r="K611">
        <v>0</v>
      </c>
    </row>
    <row r="612" spans="1:11">
      <c r="A612">
        <v>16110</v>
      </c>
      <c r="B612" t="s">
        <v>1382</v>
      </c>
      <c r="C612" t="s">
        <v>732</v>
      </c>
      <c r="E612" t="s">
        <v>653</v>
      </c>
      <c r="F612">
        <v>86</v>
      </c>
      <c r="G612">
        <v>1989</v>
      </c>
      <c r="H612">
        <v>576</v>
      </c>
      <c r="I612">
        <v>1.0309999999999999</v>
      </c>
      <c r="J612">
        <v>49.274000000000001</v>
      </c>
      <c r="K612">
        <v>0</v>
      </c>
    </row>
    <row r="613" spans="1:11">
      <c r="A613">
        <v>15022</v>
      </c>
      <c r="B613" t="s">
        <v>1383</v>
      </c>
      <c r="C613" t="s">
        <v>876</v>
      </c>
      <c r="D613" t="s">
        <v>404</v>
      </c>
      <c r="E613" t="s">
        <v>656</v>
      </c>
      <c r="F613">
        <v>81</v>
      </c>
      <c r="G613">
        <v>1995</v>
      </c>
      <c r="H613">
        <v>393</v>
      </c>
      <c r="I613">
        <v>2.4380000000000002</v>
      </c>
      <c r="J613">
        <v>200.30600000000001</v>
      </c>
      <c r="K613">
        <v>105</v>
      </c>
    </row>
    <row r="614" spans="1:11">
      <c r="A614">
        <v>15021</v>
      </c>
      <c r="B614" t="s">
        <v>1383</v>
      </c>
      <c r="C614" t="s">
        <v>1384</v>
      </c>
      <c r="E614" t="s">
        <v>656</v>
      </c>
      <c r="F614">
        <v>81</v>
      </c>
      <c r="G614">
        <v>1970</v>
      </c>
      <c r="H614">
        <v>324</v>
      </c>
      <c r="I614">
        <v>3.8439999999999999</v>
      </c>
      <c r="J614">
        <v>306.75799999999998</v>
      </c>
      <c r="K614">
        <v>145</v>
      </c>
    </row>
    <row r="615" spans="1:11">
      <c r="A615">
        <v>11048</v>
      </c>
      <c r="B615" t="s">
        <v>1385</v>
      </c>
      <c r="C615" t="s">
        <v>777</v>
      </c>
      <c r="E615" t="s">
        <v>531</v>
      </c>
      <c r="F615">
        <v>64</v>
      </c>
      <c r="G615">
        <v>1977</v>
      </c>
      <c r="H615">
        <v>633</v>
      </c>
      <c r="I615">
        <v>0.65600000000000003</v>
      </c>
      <c r="J615">
        <v>19.134</v>
      </c>
      <c r="K615">
        <v>0</v>
      </c>
    </row>
    <row r="616" spans="1:11">
      <c r="A616">
        <v>12053</v>
      </c>
      <c r="B616" t="s">
        <v>1386</v>
      </c>
      <c r="C616" t="s">
        <v>804</v>
      </c>
      <c r="E616" t="s">
        <v>947</v>
      </c>
      <c r="F616">
        <v>56</v>
      </c>
      <c r="G616">
        <v>1970</v>
      </c>
      <c r="H616">
        <v>863</v>
      </c>
      <c r="I616">
        <v>0</v>
      </c>
      <c r="J616">
        <v>0</v>
      </c>
      <c r="K616">
        <v>0</v>
      </c>
    </row>
    <row r="617" spans="1:11">
      <c r="A617">
        <v>20508</v>
      </c>
      <c r="B617" t="s">
        <v>1387</v>
      </c>
      <c r="C617" t="s">
        <v>1017</v>
      </c>
      <c r="E617" t="s">
        <v>47</v>
      </c>
      <c r="F617">
        <v>33</v>
      </c>
      <c r="G617">
        <v>1979</v>
      </c>
      <c r="H617">
        <v>865</v>
      </c>
      <c r="I617">
        <v>0</v>
      </c>
      <c r="J617">
        <v>0</v>
      </c>
      <c r="K617">
        <v>0</v>
      </c>
    </row>
    <row r="618" spans="1:11">
      <c r="A618">
        <v>12026</v>
      </c>
      <c r="B618" t="s">
        <v>1387</v>
      </c>
      <c r="C618" t="s">
        <v>678</v>
      </c>
      <c r="E618" t="s">
        <v>664</v>
      </c>
      <c r="F618">
        <v>70</v>
      </c>
      <c r="G618">
        <v>1945</v>
      </c>
      <c r="H618">
        <v>864</v>
      </c>
      <c r="I618">
        <v>0</v>
      </c>
      <c r="J618">
        <v>0</v>
      </c>
      <c r="K618">
        <v>0</v>
      </c>
    </row>
    <row r="619" spans="1:11">
      <c r="A619">
        <v>13011</v>
      </c>
      <c r="B619" t="s">
        <v>1387</v>
      </c>
      <c r="C619" t="s">
        <v>700</v>
      </c>
      <c r="E619" t="s">
        <v>771</v>
      </c>
      <c r="F619">
        <v>75</v>
      </c>
      <c r="G619">
        <v>1958</v>
      </c>
      <c r="H619">
        <v>409</v>
      </c>
      <c r="I619">
        <v>4.0940000000000003</v>
      </c>
      <c r="J619">
        <v>188.012</v>
      </c>
      <c r="K619">
        <v>31</v>
      </c>
    </row>
    <row r="620" spans="1:11">
      <c r="A620">
        <v>16009</v>
      </c>
      <c r="B620" t="s">
        <v>1388</v>
      </c>
      <c r="C620" t="s">
        <v>911</v>
      </c>
      <c r="D620" t="s">
        <v>404</v>
      </c>
      <c r="E620" t="s">
        <v>555</v>
      </c>
      <c r="F620">
        <v>13</v>
      </c>
      <c r="G620">
        <v>1989</v>
      </c>
      <c r="H620">
        <v>866</v>
      </c>
      <c r="I620">
        <v>0</v>
      </c>
      <c r="J620">
        <v>0</v>
      </c>
      <c r="K620">
        <v>0</v>
      </c>
    </row>
    <row r="621" spans="1:11">
      <c r="A621">
        <v>16058</v>
      </c>
      <c r="B621" t="s">
        <v>1389</v>
      </c>
      <c r="C621" t="s">
        <v>739</v>
      </c>
      <c r="E621" t="s">
        <v>1062</v>
      </c>
      <c r="F621">
        <v>83</v>
      </c>
      <c r="G621">
        <v>1975</v>
      </c>
      <c r="H621">
        <v>327</v>
      </c>
      <c r="I621">
        <v>8.25</v>
      </c>
      <c r="J621">
        <v>304.964</v>
      </c>
      <c r="K621">
        <v>0</v>
      </c>
    </row>
    <row r="622" spans="1:11">
      <c r="A622">
        <v>24310</v>
      </c>
      <c r="B622" t="s">
        <v>1390</v>
      </c>
      <c r="C622" t="s">
        <v>1391</v>
      </c>
      <c r="E622" t="s">
        <v>687</v>
      </c>
      <c r="F622">
        <v>16</v>
      </c>
      <c r="G622">
        <v>1990</v>
      </c>
      <c r="H622">
        <v>23</v>
      </c>
      <c r="I622">
        <v>41.125</v>
      </c>
      <c r="J622">
        <v>2307.4690000000001</v>
      </c>
      <c r="K622">
        <v>704</v>
      </c>
    </row>
    <row r="623" spans="1:11">
      <c r="A623">
        <v>20530</v>
      </c>
      <c r="B623" t="s">
        <v>1392</v>
      </c>
      <c r="C623" t="s">
        <v>775</v>
      </c>
      <c r="D623" t="s">
        <v>404</v>
      </c>
      <c r="E623" t="s">
        <v>653</v>
      </c>
      <c r="F623">
        <v>86</v>
      </c>
      <c r="G623">
        <v>1980</v>
      </c>
      <c r="H623">
        <v>867</v>
      </c>
      <c r="I623">
        <v>0</v>
      </c>
      <c r="J623">
        <v>0</v>
      </c>
      <c r="K623">
        <v>0</v>
      </c>
    </row>
    <row r="624" spans="1:11">
      <c r="A624">
        <v>20576</v>
      </c>
      <c r="B624" t="s">
        <v>1393</v>
      </c>
      <c r="C624" t="s">
        <v>864</v>
      </c>
      <c r="D624" t="s">
        <v>801</v>
      </c>
      <c r="E624" t="s">
        <v>552</v>
      </c>
      <c r="F624">
        <v>1</v>
      </c>
      <c r="G624">
        <v>2012</v>
      </c>
      <c r="H624">
        <v>868</v>
      </c>
      <c r="I624">
        <v>0</v>
      </c>
      <c r="J624">
        <v>0</v>
      </c>
      <c r="K624">
        <v>0</v>
      </c>
    </row>
    <row r="625" spans="1:11">
      <c r="A625">
        <v>10026</v>
      </c>
      <c r="B625" t="s">
        <v>1394</v>
      </c>
      <c r="C625" t="s">
        <v>681</v>
      </c>
      <c r="E625" t="s">
        <v>574</v>
      </c>
      <c r="F625">
        <v>67</v>
      </c>
      <c r="G625">
        <v>1962</v>
      </c>
      <c r="H625">
        <v>465</v>
      </c>
      <c r="I625">
        <v>1.9379999999999999</v>
      </c>
      <c r="J625">
        <v>130.84700000000001</v>
      </c>
      <c r="K625">
        <v>49</v>
      </c>
    </row>
    <row r="626" spans="1:11">
      <c r="A626">
        <v>17063</v>
      </c>
      <c r="B626" t="s">
        <v>1394</v>
      </c>
      <c r="C626" t="s">
        <v>1395</v>
      </c>
      <c r="D626" t="s">
        <v>399</v>
      </c>
      <c r="E626" t="s">
        <v>699</v>
      </c>
      <c r="F626">
        <v>94</v>
      </c>
      <c r="G626">
        <v>2004</v>
      </c>
      <c r="H626">
        <v>869</v>
      </c>
      <c r="I626">
        <v>0</v>
      </c>
      <c r="J626">
        <v>0</v>
      </c>
      <c r="K626">
        <v>0</v>
      </c>
    </row>
    <row r="627" spans="1:11">
      <c r="A627">
        <v>15093</v>
      </c>
      <c r="B627" t="s">
        <v>1394</v>
      </c>
      <c r="C627" t="s">
        <v>747</v>
      </c>
      <c r="E627" t="s">
        <v>543</v>
      </c>
      <c r="F627">
        <v>20</v>
      </c>
      <c r="G627">
        <v>1969</v>
      </c>
      <c r="H627">
        <v>438</v>
      </c>
      <c r="I627">
        <v>3.359</v>
      </c>
      <c r="J627">
        <v>153.76599999999999</v>
      </c>
      <c r="K627">
        <v>0</v>
      </c>
    </row>
    <row r="628" spans="1:11">
      <c r="A628">
        <v>17024</v>
      </c>
      <c r="B628" t="s">
        <v>1396</v>
      </c>
      <c r="C628" t="s">
        <v>1397</v>
      </c>
      <c r="E628" t="s">
        <v>930</v>
      </c>
      <c r="F628">
        <v>82</v>
      </c>
      <c r="G628">
        <v>1967</v>
      </c>
      <c r="H628">
        <v>870</v>
      </c>
      <c r="I628">
        <v>0</v>
      </c>
      <c r="J628">
        <v>0</v>
      </c>
      <c r="K628">
        <v>0</v>
      </c>
    </row>
    <row r="629" spans="1:11">
      <c r="A629">
        <v>21829</v>
      </c>
      <c r="B629" t="s">
        <v>1398</v>
      </c>
      <c r="C629" t="s">
        <v>1399</v>
      </c>
      <c r="D629" t="s">
        <v>404</v>
      </c>
      <c r="E629" t="s">
        <v>51</v>
      </c>
      <c r="F629">
        <v>36</v>
      </c>
      <c r="G629">
        <v>1954</v>
      </c>
      <c r="H629">
        <v>871</v>
      </c>
      <c r="I629">
        <v>0</v>
      </c>
      <c r="J629">
        <v>0</v>
      </c>
      <c r="K629">
        <v>0</v>
      </c>
    </row>
    <row r="630" spans="1:11">
      <c r="A630">
        <v>16043</v>
      </c>
      <c r="B630" t="s">
        <v>1400</v>
      </c>
      <c r="C630" t="s">
        <v>1085</v>
      </c>
      <c r="D630" t="s">
        <v>404</v>
      </c>
      <c r="E630" t="s">
        <v>664</v>
      </c>
      <c r="F630">
        <v>70</v>
      </c>
      <c r="G630">
        <v>1939</v>
      </c>
      <c r="H630">
        <v>872</v>
      </c>
      <c r="I630">
        <v>0</v>
      </c>
      <c r="J630">
        <v>0</v>
      </c>
      <c r="K630">
        <v>0</v>
      </c>
    </row>
    <row r="631" spans="1:11">
      <c r="A631">
        <v>11018</v>
      </c>
      <c r="B631" t="s">
        <v>1401</v>
      </c>
      <c r="C631" t="s">
        <v>663</v>
      </c>
      <c r="E631" t="s">
        <v>952</v>
      </c>
      <c r="F631">
        <v>45</v>
      </c>
      <c r="G631">
        <v>1947</v>
      </c>
      <c r="H631">
        <v>252</v>
      </c>
      <c r="I631">
        <v>12.032</v>
      </c>
      <c r="J631">
        <v>485.77699999999999</v>
      </c>
      <c r="K631">
        <v>71</v>
      </c>
    </row>
    <row r="632" spans="1:11">
      <c r="A632">
        <v>15061</v>
      </c>
      <c r="B632" t="s">
        <v>1401</v>
      </c>
      <c r="C632" t="s">
        <v>700</v>
      </c>
      <c r="E632" t="s">
        <v>1028</v>
      </c>
      <c r="F632">
        <v>7</v>
      </c>
      <c r="G632">
        <v>1972</v>
      </c>
      <c r="H632">
        <v>873</v>
      </c>
      <c r="I632">
        <v>0</v>
      </c>
      <c r="J632">
        <v>0</v>
      </c>
      <c r="K632">
        <v>0</v>
      </c>
    </row>
    <row r="633" spans="1:11">
      <c r="A633">
        <v>27014</v>
      </c>
      <c r="B633" t="s">
        <v>1401</v>
      </c>
      <c r="C633" t="s">
        <v>747</v>
      </c>
      <c r="E633" t="s">
        <v>718</v>
      </c>
      <c r="F633">
        <v>2</v>
      </c>
      <c r="G633">
        <v>1953</v>
      </c>
      <c r="H633">
        <v>874</v>
      </c>
      <c r="I633">
        <v>0</v>
      </c>
      <c r="J633">
        <v>0</v>
      </c>
      <c r="K633">
        <v>0</v>
      </c>
    </row>
    <row r="634" spans="1:11">
      <c r="A634">
        <v>18053</v>
      </c>
      <c r="B634" t="s">
        <v>1402</v>
      </c>
      <c r="C634" t="s">
        <v>1403</v>
      </c>
      <c r="D634" t="s">
        <v>404</v>
      </c>
      <c r="E634" t="s">
        <v>947</v>
      </c>
      <c r="F634">
        <v>56</v>
      </c>
      <c r="G634">
        <v>1967</v>
      </c>
      <c r="H634">
        <v>414</v>
      </c>
      <c r="I634">
        <v>5.4379999999999997</v>
      </c>
      <c r="J634">
        <v>183.107</v>
      </c>
      <c r="K634">
        <v>0</v>
      </c>
    </row>
    <row r="635" spans="1:11">
      <c r="A635">
        <v>16125</v>
      </c>
      <c r="B635" t="s">
        <v>1404</v>
      </c>
      <c r="C635" t="s">
        <v>978</v>
      </c>
      <c r="E635" t="s">
        <v>552</v>
      </c>
      <c r="F635">
        <v>1</v>
      </c>
      <c r="G635">
        <v>1996</v>
      </c>
      <c r="H635">
        <v>454</v>
      </c>
      <c r="I635">
        <v>4.2809999999999997</v>
      </c>
      <c r="J635">
        <v>140.22499999999999</v>
      </c>
      <c r="K635">
        <v>0</v>
      </c>
    </row>
    <row r="636" spans="1:11">
      <c r="A636">
        <v>19040</v>
      </c>
      <c r="B636" t="s">
        <v>1405</v>
      </c>
      <c r="C636" t="s">
        <v>682</v>
      </c>
      <c r="E636" t="s">
        <v>930</v>
      </c>
      <c r="F636">
        <v>82</v>
      </c>
      <c r="G636">
        <v>1975</v>
      </c>
      <c r="H636">
        <v>235</v>
      </c>
      <c r="I636">
        <v>15.688000000000001</v>
      </c>
      <c r="J636">
        <v>555.39400000000001</v>
      </c>
      <c r="K636">
        <v>43</v>
      </c>
    </row>
    <row r="637" spans="1:11">
      <c r="A637">
        <v>10058</v>
      </c>
      <c r="B637" t="s">
        <v>1406</v>
      </c>
      <c r="C637" t="s">
        <v>1314</v>
      </c>
      <c r="E637" t="s">
        <v>443</v>
      </c>
      <c r="F637">
        <v>30</v>
      </c>
      <c r="G637">
        <v>1977</v>
      </c>
      <c r="H637">
        <v>172</v>
      </c>
      <c r="I637">
        <v>22.625</v>
      </c>
      <c r="J637">
        <v>866.11699999999996</v>
      </c>
      <c r="K637">
        <v>91</v>
      </c>
    </row>
    <row r="638" spans="1:11">
      <c r="A638">
        <v>20561</v>
      </c>
      <c r="B638" t="s">
        <v>1407</v>
      </c>
      <c r="C638" t="s">
        <v>1281</v>
      </c>
      <c r="D638" t="s">
        <v>399</v>
      </c>
      <c r="E638" t="s">
        <v>699</v>
      </c>
      <c r="F638">
        <v>94</v>
      </c>
      <c r="G638">
        <v>2008</v>
      </c>
      <c r="H638">
        <v>875</v>
      </c>
      <c r="I638">
        <v>0</v>
      </c>
      <c r="J638">
        <v>0</v>
      </c>
      <c r="K638">
        <v>0</v>
      </c>
    </row>
    <row r="639" spans="1:11">
      <c r="A639">
        <v>13066</v>
      </c>
      <c r="B639" t="s">
        <v>1407</v>
      </c>
      <c r="C639" t="s">
        <v>702</v>
      </c>
      <c r="E639" t="s">
        <v>947</v>
      </c>
      <c r="F639">
        <v>56</v>
      </c>
      <c r="G639">
        <v>1967</v>
      </c>
      <c r="H639">
        <v>374</v>
      </c>
      <c r="I639">
        <v>6.125</v>
      </c>
      <c r="J639">
        <v>227.49100000000001</v>
      </c>
      <c r="K639">
        <v>0</v>
      </c>
    </row>
    <row r="640" spans="1:11">
      <c r="A640">
        <v>18066</v>
      </c>
      <c r="B640" t="s">
        <v>1408</v>
      </c>
      <c r="C640" t="s">
        <v>671</v>
      </c>
      <c r="E640" t="s">
        <v>546</v>
      </c>
      <c r="F640">
        <v>88</v>
      </c>
      <c r="G640">
        <v>1969</v>
      </c>
      <c r="H640">
        <v>168</v>
      </c>
      <c r="I640">
        <v>18.344999999999999</v>
      </c>
      <c r="J640">
        <v>877.01400000000001</v>
      </c>
      <c r="K640">
        <v>221</v>
      </c>
    </row>
    <row r="641" spans="1:11">
      <c r="A641">
        <v>18072</v>
      </c>
      <c r="B641" t="s">
        <v>1408</v>
      </c>
      <c r="C641" t="s">
        <v>668</v>
      </c>
      <c r="D641" t="s">
        <v>399</v>
      </c>
      <c r="E641" t="s">
        <v>546</v>
      </c>
      <c r="F641">
        <v>88</v>
      </c>
      <c r="G641">
        <v>2005</v>
      </c>
      <c r="H641">
        <v>258</v>
      </c>
      <c r="I641">
        <v>11.962</v>
      </c>
      <c r="J641">
        <v>466.00400000000002</v>
      </c>
      <c r="K641">
        <v>58</v>
      </c>
    </row>
    <row r="642" spans="1:11">
      <c r="A642">
        <v>23021</v>
      </c>
      <c r="B642" t="s">
        <v>1409</v>
      </c>
      <c r="C642" t="s">
        <v>663</v>
      </c>
      <c r="E642" t="s">
        <v>445</v>
      </c>
      <c r="F642">
        <v>43</v>
      </c>
      <c r="G642">
        <v>1958</v>
      </c>
      <c r="H642">
        <v>12</v>
      </c>
      <c r="I642">
        <v>35.125</v>
      </c>
      <c r="J642">
        <v>2720.4459999999999</v>
      </c>
      <c r="K642">
        <v>1106</v>
      </c>
    </row>
    <row r="643" spans="1:11">
      <c r="A643">
        <v>96022</v>
      </c>
      <c r="B643" t="s">
        <v>1410</v>
      </c>
      <c r="C643" t="s">
        <v>1411</v>
      </c>
      <c r="E643" t="s">
        <v>561</v>
      </c>
      <c r="F643">
        <v>10</v>
      </c>
      <c r="G643">
        <v>1950</v>
      </c>
      <c r="H643">
        <v>649</v>
      </c>
      <c r="I643">
        <v>0.375</v>
      </c>
      <c r="J643">
        <v>11.943</v>
      </c>
      <c r="K643">
        <v>0</v>
      </c>
    </row>
    <row r="644" spans="1:11">
      <c r="A644">
        <v>96021</v>
      </c>
      <c r="B644" t="s">
        <v>1412</v>
      </c>
      <c r="C644" t="s">
        <v>1413</v>
      </c>
      <c r="D644" t="s">
        <v>404</v>
      </c>
      <c r="E644" t="s">
        <v>561</v>
      </c>
      <c r="F644">
        <v>10</v>
      </c>
      <c r="G644">
        <v>1954</v>
      </c>
      <c r="H644">
        <v>642</v>
      </c>
      <c r="I644">
        <v>0.5</v>
      </c>
      <c r="J644">
        <v>15.923999999999999</v>
      </c>
      <c r="K644">
        <v>0</v>
      </c>
    </row>
    <row r="645" spans="1:11">
      <c r="A645">
        <v>12010</v>
      </c>
      <c r="B645" t="s">
        <v>1414</v>
      </c>
      <c r="C645" t="s">
        <v>702</v>
      </c>
      <c r="E645" t="s">
        <v>987</v>
      </c>
      <c r="F645">
        <v>93</v>
      </c>
      <c r="G645">
        <v>1946</v>
      </c>
      <c r="H645">
        <v>133</v>
      </c>
      <c r="I645">
        <v>18.751000000000001</v>
      </c>
      <c r="J645">
        <v>1153.8050000000001</v>
      </c>
      <c r="K645">
        <v>425</v>
      </c>
    </row>
    <row r="646" spans="1:11">
      <c r="A646">
        <v>25073</v>
      </c>
      <c r="B646" t="s">
        <v>1415</v>
      </c>
      <c r="C646" t="s">
        <v>777</v>
      </c>
      <c r="E646" t="s">
        <v>31</v>
      </c>
      <c r="F646">
        <v>19</v>
      </c>
      <c r="G646">
        <v>1980</v>
      </c>
      <c r="H646">
        <v>876</v>
      </c>
      <c r="I646">
        <v>0</v>
      </c>
      <c r="J646">
        <v>0</v>
      </c>
      <c r="K646">
        <v>0</v>
      </c>
    </row>
    <row r="647" spans="1:11">
      <c r="A647">
        <v>15065</v>
      </c>
      <c r="B647" t="s">
        <v>1416</v>
      </c>
      <c r="C647" t="s">
        <v>702</v>
      </c>
      <c r="E647" t="s">
        <v>679</v>
      </c>
      <c r="F647">
        <v>51</v>
      </c>
      <c r="G647">
        <v>1963</v>
      </c>
      <c r="H647">
        <v>96</v>
      </c>
      <c r="I647">
        <v>25.657</v>
      </c>
      <c r="J647">
        <v>1417.9179999999999</v>
      </c>
      <c r="K647">
        <v>515</v>
      </c>
    </row>
    <row r="648" spans="1:11">
      <c r="A648">
        <v>14024</v>
      </c>
      <c r="B648" t="s">
        <v>1417</v>
      </c>
      <c r="C648" t="s">
        <v>1330</v>
      </c>
      <c r="D648" t="s">
        <v>404</v>
      </c>
      <c r="E648" t="s">
        <v>1287</v>
      </c>
      <c r="F648">
        <v>80</v>
      </c>
      <c r="G648">
        <v>1973</v>
      </c>
      <c r="H648">
        <v>15</v>
      </c>
      <c r="I648">
        <v>34</v>
      </c>
      <c r="J648">
        <v>2521.0610000000001</v>
      </c>
      <c r="K648">
        <v>1010</v>
      </c>
    </row>
    <row r="649" spans="1:11">
      <c r="A649">
        <v>19046</v>
      </c>
      <c r="B649" t="s">
        <v>1418</v>
      </c>
      <c r="C649" t="s">
        <v>1419</v>
      </c>
      <c r="E649" t="s">
        <v>947</v>
      </c>
      <c r="F649">
        <v>56</v>
      </c>
      <c r="G649">
        <v>1996</v>
      </c>
      <c r="H649">
        <v>561</v>
      </c>
      <c r="I649">
        <v>1.7809999999999999</v>
      </c>
      <c r="J649">
        <v>60.91</v>
      </c>
      <c r="K649">
        <v>0</v>
      </c>
    </row>
    <row r="650" spans="1:11">
      <c r="A650">
        <v>20615</v>
      </c>
      <c r="B650" t="s">
        <v>1785</v>
      </c>
      <c r="C650" t="s">
        <v>1315</v>
      </c>
      <c r="D650" t="s">
        <v>399</v>
      </c>
      <c r="E650" t="s">
        <v>699</v>
      </c>
      <c r="F650">
        <v>94</v>
      </c>
      <c r="G650">
        <v>2006</v>
      </c>
      <c r="H650">
        <v>877</v>
      </c>
      <c r="I650">
        <v>0</v>
      </c>
      <c r="J650">
        <v>0</v>
      </c>
      <c r="K650">
        <v>0</v>
      </c>
    </row>
    <row r="651" spans="1:11">
      <c r="A651">
        <v>16082</v>
      </c>
      <c r="B651" t="s">
        <v>1420</v>
      </c>
      <c r="C651" t="s">
        <v>739</v>
      </c>
      <c r="E651" t="s">
        <v>814</v>
      </c>
      <c r="F651">
        <v>87</v>
      </c>
      <c r="G651">
        <v>1946</v>
      </c>
      <c r="H651">
        <v>43</v>
      </c>
      <c r="I651">
        <v>30</v>
      </c>
      <c r="J651">
        <v>1997.558</v>
      </c>
      <c r="K651">
        <v>856</v>
      </c>
    </row>
    <row r="652" spans="1:11">
      <c r="A652">
        <v>16083</v>
      </c>
      <c r="B652" t="s">
        <v>1421</v>
      </c>
      <c r="C652" t="s">
        <v>720</v>
      </c>
      <c r="D652" t="s">
        <v>404</v>
      </c>
      <c r="E652" t="s">
        <v>814</v>
      </c>
      <c r="F652">
        <v>87</v>
      </c>
      <c r="G652">
        <v>1946</v>
      </c>
      <c r="H652">
        <v>339</v>
      </c>
      <c r="I652">
        <v>2.8279999999999998</v>
      </c>
      <c r="J652">
        <v>285.84899999999999</v>
      </c>
      <c r="K652">
        <v>159</v>
      </c>
    </row>
    <row r="653" spans="1:11">
      <c r="A653">
        <v>18073</v>
      </c>
      <c r="B653" t="s">
        <v>1422</v>
      </c>
      <c r="C653" t="s">
        <v>690</v>
      </c>
      <c r="E653" t="s">
        <v>546</v>
      </c>
      <c r="F653">
        <v>88</v>
      </c>
      <c r="G653">
        <v>1982</v>
      </c>
      <c r="H653">
        <v>878</v>
      </c>
      <c r="I653">
        <v>0</v>
      </c>
      <c r="J653">
        <v>0</v>
      </c>
      <c r="K653">
        <v>0</v>
      </c>
    </row>
    <row r="654" spans="1:11">
      <c r="A654">
        <v>18101</v>
      </c>
      <c r="B654" t="s">
        <v>1423</v>
      </c>
      <c r="C654" t="s">
        <v>911</v>
      </c>
      <c r="D654" t="s">
        <v>404</v>
      </c>
      <c r="E654" t="s">
        <v>546</v>
      </c>
      <c r="F654">
        <v>88</v>
      </c>
      <c r="G654">
        <v>1984</v>
      </c>
      <c r="H654">
        <v>879</v>
      </c>
      <c r="I654">
        <v>0</v>
      </c>
      <c r="J654">
        <v>0</v>
      </c>
      <c r="K654">
        <v>0</v>
      </c>
    </row>
    <row r="655" spans="1:11">
      <c r="A655">
        <v>16044</v>
      </c>
      <c r="B655" t="s">
        <v>1424</v>
      </c>
      <c r="C655" t="s">
        <v>835</v>
      </c>
      <c r="D655" t="s">
        <v>404</v>
      </c>
      <c r="E655" t="s">
        <v>664</v>
      </c>
      <c r="F655">
        <v>70</v>
      </c>
      <c r="G655">
        <v>1947</v>
      </c>
      <c r="H655">
        <v>880</v>
      </c>
      <c r="I655">
        <v>0</v>
      </c>
      <c r="J655">
        <v>0</v>
      </c>
      <c r="K655">
        <v>0</v>
      </c>
    </row>
    <row r="656" spans="1:11">
      <c r="A656">
        <v>29052</v>
      </c>
      <c r="B656" t="s">
        <v>1425</v>
      </c>
      <c r="C656" t="s">
        <v>732</v>
      </c>
      <c r="E656" t="s">
        <v>531</v>
      </c>
      <c r="F656">
        <v>64</v>
      </c>
      <c r="G656">
        <v>1973</v>
      </c>
      <c r="H656">
        <v>552</v>
      </c>
      <c r="I656">
        <v>0.75</v>
      </c>
      <c r="J656">
        <v>65.924000000000007</v>
      </c>
      <c r="K656">
        <v>30</v>
      </c>
    </row>
    <row r="657" spans="1:11">
      <c r="A657">
        <v>19008</v>
      </c>
      <c r="B657" t="s">
        <v>1426</v>
      </c>
      <c r="C657" t="s">
        <v>668</v>
      </c>
      <c r="E657" t="s">
        <v>656</v>
      </c>
      <c r="F657">
        <v>81</v>
      </c>
      <c r="G657">
        <v>1981</v>
      </c>
      <c r="H657">
        <v>881</v>
      </c>
      <c r="I657">
        <v>0</v>
      </c>
      <c r="J657">
        <v>0</v>
      </c>
      <c r="K657">
        <v>0</v>
      </c>
    </row>
    <row r="658" spans="1:11">
      <c r="A658">
        <v>20599</v>
      </c>
      <c r="B658" t="s">
        <v>1427</v>
      </c>
      <c r="C658" t="s">
        <v>1428</v>
      </c>
      <c r="E658" t="s">
        <v>725</v>
      </c>
      <c r="F658">
        <v>95</v>
      </c>
      <c r="G658">
        <v>1970</v>
      </c>
      <c r="H658">
        <v>883</v>
      </c>
      <c r="I658">
        <v>0</v>
      </c>
      <c r="J658">
        <v>0</v>
      </c>
      <c r="K658">
        <v>0</v>
      </c>
    </row>
    <row r="659" spans="1:11">
      <c r="A659">
        <v>20598</v>
      </c>
      <c r="B659" t="s">
        <v>1427</v>
      </c>
      <c r="C659" t="s">
        <v>1088</v>
      </c>
      <c r="E659" t="s">
        <v>725</v>
      </c>
      <c r="F659">
        <v>95</v>
      </c>
      <c r="G659">
        <v>1968</v>
      </c>
      <c r="H659">
        <v>882</v>
      </c>
      <c r="I659">
        <v>0</v>
      </c>
      <c r="J659">
        <v>0</v>
      </c>
      <c r="K659">
        <v>0</v>
      </c>
    </row>
    <row r="660" spans="1:11">
      <c r="A660">
        <v>20607</v>
      </c>
      <c r="B660" t="s">
        <v>1429</v>
      </c>
      <c r="C660" t="s">
        <v>1088</v>
      </c>
      <c r="E660" t="s">
        <v>725</v>
      </c>
      <c r="F660">
        <v>95</v>
      </c>
      <c r="G660">
        <v>1993</v>
      </c>
      <c r="H660">
        <v>884</v>
      </c>
      <c r="I660">
        <v>0</v>
      </c>
      <c r="J660">
        <v>0</v>
      </c>
      <c r="K660">
        <v>0</v>
      </c>
    </row>
    <row r="661" spans="1:11">
      <c r="A661">
        <v>20596</v>
      </c>
      <c r="B661" t="s">
        <v>1430</v>
      </c>
      <c r="C661" t="s">
        <v>1431</v>
      </c>
      <c r="D661" t="s">
        <v>801</v>
      </c>
      <c r="E661" t="s">
        <v>725</v>
      </c>
      <c r="F661">
        <v>95</v>
      </c>
      <c r="G661">
        <v>2002</v>
      </c>
      <c r="H661">
        <v>886</v>
      </c>
      <c r="I661">
        <v>0</v>
      </c>
      <c r="J661">
        <v>0</v>
      </c>
      <c r="K661">
        <v>0</v>
      </c>
    </row>
    <row r="662" spans="1:11">
      <c r="A662">
        <v>20592</v>
      </c>
      <c r="B662" t="s">
        <v>1430</v>
      </c>
      <c r="C662" t="s">
        <v>686</v>
      </c>
      <c r="D662" t="s">
        <v>404</v>
      </c>
      <c r="E662" t="s">
        <v>725</v>
      </c>
      <c r="F662">
        <v>95</v>
      </c>
      <c r="G662">
        <v>1972</v>
      </c>
      <c r="H662">
        <v>885</v>
      </c>
      <c r="I662">
        <v>0</v>
      </c>
      <c r="J662">
        <v>0</v>
      </c>
      <c r="K662">
        <v>0</v>
      </c>
    </row>
    <row r="663" spans="1:11">
      <c r="A663">
        <v>15049</v>
      </c>
      <c r="B663" t="s">
        <v>1432</v>
      </c>
      <c r="C663" t="s">
        <v>652</v>
      </c>
      <c r="E663" t="s">
        <v>47</v>
      </c>
      <c r="F663">
        <v>33</v>
      </c>
      <c r="G663">
        <v>1953</v>
      </c>
      <c r="H663">
        <v>559</v>
      </c>
      <c r="I663">
        <v>1.8129999999999999</v>
      </c>
      <c r="J663">
        <v>61.857999999999997</v>
      </c>
      <c r="K663">
        <v>0</v>
      </c>
    </row>
    <row r="664" spans="1:11">
      <c r="A664">
        <v>12036</v>
      </c>
      <c r="B664" t="s">
        <v>1433</v>
      </c>
      <c r="C664" t="s">
        <v>678</v>
      </c>
      <c r="E664" t="s">
        <v>728</v>
      </c>
      <c r="F664">
        <v>73</v>
      </c>
      <c r="G664">
        <v>1939</v>
      </c>
      <c r="H664">
        <v>887</v>
      </c>
      <c r="I664">
        <v>0</v>
      </c>
      <c r="J664">
        <v>0</v>
      </c>
      <c r="K664">
        <v>0</v>
      </c>
    </row>
    <row r="665" spans="1:11">
      <c r="A665">
        <v>98432</v>
      </c>
      <c r="B665" t="s">
        <v>1434</v>
      </c>
      <c r="C665" t="s">
        <v>702</v>
      </c>
      <c r="E665" t="s">
        <v>557</v>
      </c>
      <c r="F665">
        <v>42</v>
      </c>
      <c r="G665">
        <v>1946</v>
      </c>
      <c r="H665">
        <v>506</v>
      </c>
      <c r="I665">
        <v>2.5009999999999999</v>
      </c>
      <c r="J665">
        <v>91.725999999999999</v>
      </c>
      <c r="K665">
        <v>0</v>
      </c>
    </row>
    <row r="666" spans="1:11">
      <c r="A666">
        <v>15074</v>
      </c>
      <c r="B666" t="s">
        <v>1435</v>
      </c>
      <c r="C666" t="s">
        <v>660</v>
      </c>
      <c r="E666" t="s">
        <v>703</v>
      </c>
      <c r="F666">
        <v>69</v>
      </c>
      <c r="G666">
        <v>1975</v>
      </c>
      <c r="H666">
        <v>189</v>
      </c>
      <c r="I666">
        <v>8.7509999999999994</v>
      </c>
      <c r="J666">
        <v>774.60900000000004</v>
      </c>
      <c r="K666">
        <v>406</v>
      </c>
    </row>
    <row r="667" spans="1:11">
      <c r="A667">
        <v>20593</v>
      </c>
      <c r="B667" t="s">
        <v>1436</v>
      </c>
      <c r="C667" t="s">
        <v>850</v>
      </c>
      <c r="D667" t="s">
        <v>404</v>
      </c>
      <c r="E667" t="s">
        <v>725</v>
      </c>
      <c r="F667">
        <v>95</v>
      </c>
      <c r="G667">
        <v>1975</v>
      </c>
      <c r="H667">
        <v>888</v>
      </c>
      <c r="I667">
        <v>0</v>
      </c>
      <c r="J667">
        <v>0</v>
      </c>
      <c r="K667">
        <v>0</v>
      </c>
    </row>
    <row r="668" spans="1:11">
      <c r="A668">
        <v>15079</v>
      </c>
      <c r="B668" t="s">
        <v>1437</v>
      </c>
      <c r="C668" t="s">
        <v>693</v>
      </c>
      <c r="E668" t="s">
        <v>555</v>
      </c>
      <c r="F668">
        <v>13</v>
      </c>
      <c r="G668">
        <v>1982</v>
      </c>
      <c r="H668">
        <v>517</v>
      </c>
      <c r="I668">
        <v>3.25</v>
      </c>
      <c r="J668">
        <v>83.573999999999998</v>
      </c>
      <c r="K668">
        <v>0</v>
      </c>
    </row>
    <row r="669" spans="1:11">
      <c r="A669">
        <v>18050</v>
      </c>
      <c r="B669" t="s">
        <v>1438</v>
      </c>
      <c r="C669" t="s">
        <v>732</v>
      </c>
      <c r="D669" t="s">
        <v>399</v>
      </c>
      <c r="E669" t="s">
        <v>679</v>
      </c>
      <c r="F669">
        <v>51</v>
      </c>
      <c r="G669">
        <v>2005</v>
      </c>
      <c r="H669">
        <v>889</v>
      </c>
      <c r="I669">
        <v>0</v>
      </c>
      <c r="J669">
        <v>0</v>
      </c>
      <c r="K669">
        <v>0</v>
      </c>
    </row>
    <row r="670" spans="1:11">
      <c r="A670">
        <v>10060</v>
      </c>
      <c r="B670" t="s">
        <v>1439</v>
      </c>
      <c r="C670" t="s">
        <v>762</v>
      </c>
      <c r="D670" t="s">
        <v>404</v>
      </c>
      <c r="E670" t="s">
        <v>744</v>
      </c>
      <c r="F670">
        <v>62</v>
      </c>
      <c r="G670">
        <v>1979</v>
      </c>
      <c r="H670">
        <v>890</v>
      </c>
      <c r="I670">
        <v>0</v>
      </c>
      <c r="J670">
        <v>0</v>
      </c>
      <c r="K670">
        <v>0</v>
      </c>
    </row>
    <row r="671" spans="1:11">
      <c r="A671">
        <v>96056</v>
      </c>
      <c r="B671" t="s">
        <v>1440</v>
      </c>
      <c r="C671" t="s">
        <v>741</v>
      </c>
      <c r="E671" t="s">
        <v>555</v>
      </c>
      <c r="F671">
        <v>13</v>
      </c>
      <c r="G671">
        <v>1952</v>
      </c>
      <c r="H671">
        <v>656</v>
      </c>
      <c r="I671">
        <v>0.25</v>
      </c>
      <c r="J671">
        <v>5.0519999999999996</v>
      </c>
      <c r="K671">
        <v>0</v>
      </c>
    </row>
    <row r="672" spans="1:11">
      <c r="A672">
        <v>19067</v>
      </c>
      <c r="B672" t="s">
        <v>1441</v>
      </c>
      <c r="C672" t="s">
        <v>671</v>
      </c>
      <c r="E672" t="s">
        <v>718</v>
      </c>
      <c r="F672">
        <v>2</v>
      </c>
      <c r="G672">
        <v>1963</v>
      </c>
      <c r="H672">
        <v>234</v>
      </c>
      <c r="I672">
        <v>14.781000000000001</v>
      </c>
      <c r="J672">
        <v>555.40200000000004</v>
      </c>
      <c r="K672">
        <v>143</v>
      </c>
    </row>
    <row r="673" spans="1:11">
      <c r="A673">
        <v>24239</v>
      </c>
      <c r="B673" t="s">
        <v>1442</v>
      </c>
      <c r="C673" t="s">
        <v>876</v>
      </c>
      <c r="D673" t="s">
        <v>404</v>
      </c>
      <c r="E673" t="s">
        <v>29</v>
      </c>
      <c r="F673">
        <v>17</v>
      </c>
      <c r="G673">
        <v>1975</v>
      </c>
      <c r="H673">
        <v>891</v>
      </c>
      <c r="I673">
        <v>0</v>
      </c>
      <c r="J673">
        <v>0</v>
      </c>
      <c r="K673">
        <v>0</v>
      </c>
    </row>
    <row r="674" spans="1:11">
      <c r="A674">
        <v>97240</v>
      </c>
      <c r="B674" t="s">
        <v>1443</v>
      </c>
      <c r="C674" t="s">
        <v>739</v>
      </c>
      <c r="E674" t="s">
        <v>718</v>
      </c>
      <c r="F674">
        <v>2</v>
      </c>
      <c r="G674">
        <v>1950</v>
      </c>
      <c r="H674">
        <v>370</v>
      </c>
      <c r="I674">
        <v>3.907</v>
      </c>
      <c r="J674">
        <v>236.14699999999999</v>
      </c>
      <c r="K674">
        <v>71</v>
      </c>
    </row>
    <row r="675" spans="1:11">
      <c r="A675">
        <v>98480</v>
      </c>
      <c r="B675" t="s">
        <v>1444</v>
      </c>
      <c r="C675" t="s">
        <v>775</v>
      </c>
      <c r="D675" t="s">
        <v>404</v>
      </c>
      <c r="E675" t="s">
        <v>543</v>
      </c>
      <c r="F675">
        <v>20</v>
      </c>
      <c r="G675">
        <v>1958</v>
      </c>
      <c r="H675">
        <v>384</v>
      </c>
      <c r="I675">
        <v>4.97</v>
      </c>
      <c r="J675">
        <v>214.613</v>
      </c>
      <c r="K675">
        <v>25</v>
      </c>
    </row>
    <row r="676" spans="1:11">
      <c r="A676">
        <v>98418</v>
      </c>
      <c r="B676" t="s">
        <v>1445</v>
      </c>
      <c r="C676" t="s">
        <v>681</v>
      </c>
      <c r="E676" t="s">
        <v>531</v>
      </c>
      <c r="F676">
        <v>64</v>
      </c>
      <c r="G676">
        <v>1952</v>
      </c>
      <c r="H676">
        <v>892</v>
      </c>
      <c r="I676">
        <v>0</v>
      </c>
      <c r="J676">
        <v>0</v>
      </c>
      <c r="K676">
        <v>0</v>
      </c>
    </row>
    <row r="677" spans="1:11">
      <c r="A677">
        <v>10027</v>
      </c>
      <c r="B677" t="s">
        <v>1446</v>
      </c>
      <c r="C677" t="s">
        <v>681</v>
      </c>
      <c r="E677" t="s">
        <v>574</v>
      </c>
      <c r="F677">
        <v>67</v>
      </c>
      <c r="G677">
        <v>1954</v>
      </c>
      <c r="H677">
        <v>364</v>
      </c>
      <c r="I677">
        <v>5.375</v>
      </c>
      <c r="J677">
        <v>246.61799999999999</v>
      </c>
      <c r="K677">
        <v>105</v>
      </c>
    </row>
    <row r="678" spans="1:11">
      <c r="A678">
        <v>18054</v>
      </c>
      <c r="B678" t="s">
        <v>1447</v>
      </c>
      <c r="C678" t="s">
        <v>808</v>
      </c>
      <c r="E678" t="s">
        <v>661</v>
      </c>
      <c r="F678">
        <v>79</v>
      </c>
      <c r="G678">
        <v>1978</v>
      </c>
      <c r="H678">
        <v>893</v>
      </c>
      <c r="I678">
        <v>0</v>
      </c>
      <c r="J678">
        <v>0</v>
      </c>
      <c r="K678">
        <v>0</v>
      </c>
    </row>
    <row r="679" spans="1:11">
      <c r="A679">
        <v>15043</v>
      </c>
      <c r="B679" t="s">
        <v>1448</v>
      </c>
      <c r="C679" t="s">
        <v>1413</v>
      </c>
      <c r="D679" t="s">
        <v>404</v>
      </c>
      <c r="E679" t="s">
        <v>679</v>
      </c>
      <c r="F679">
        <v>51</v>
      </c>
      <c r="G679">
        <v>1948</v>
      </c>
      <c r="H679">
        <v>284</v>
      </c>
      <c r="I679">
        <v>7.391</v>
      </c>
      <c r="J679">
        <v>402.48099999999999</v>
      </c>
      <c r="K679">
        <v>104</v>
      </c>
    </row>
    <row r="680" spans="1:11">
      <c r="A680">
        <v>21836</v>
      </c>
      <c r="B680" t="s">
        <v>1449</v>
      </c>
      <c r="C680" t="s">
        <v>682</v>
      </c>
      <c r="E680" t="s">
        <v>833</v>
      </c>
      <c r="F680">
        <v>54</v>
      </c>
      <c r="G680">
        <v>1963</v>
      </c>
      <c r="H680">
        <v>117</v>
      </c>
      <c r="I680">
        <v>15.734999999999999</v>
      </c>
      <c r="J680">
        <v>1285.2619999999999</v>
      </c>
      <c r="K680">
        <v>624</v>
      </c>
    </row>
    <row r="681" spans="1:11">
      <c r="A681">
        <v>28001</v>
      </c>
      <c r="B681" t="s">
        <v>1450</v>
      </c>
      <c r="C681" t="s">
        <v>1081</v>
      </c>
      <c r="D681" t="s">
        <v>404</v>
      </c>
      <c r="E681" t="s">
        <v>833</v>
      </c>
      <c r="F681">
        <v>54</v>
      </c>
      <c r="G681">
        <v>1965</v>
      </c>
      <c r="H681">
        <v>122</v>
      </c>
      <c r="I681">
        <v>15.766999999999999</v>
      </c>
      <c r="J681">
        <v>1241.3420000000001</v>
      </c>
      <c r="K681">
        <v>586</v>
      </c>
    </row>
    <row r="682" spans="1:11">
      <c r="A682">
        <v>12042</v>
      </c>
      <c r="B682" t="s">
        <v>1451</v>
      </c>
      <c r="C682" t="s">
        <v>700</v>
      </c>
      <c r="E682" t="s">
        <v>728</v>
      </c>
      <c r="F682">
        <v>73</v>
      </c>
      <c r="G682">
        <v>1945</v>
      </c>
      <c r="H682">
        <v>76</v>
      </c>
      <c r="I682">
        <v>27.094999999999999</v>
      </c>
      <c r="J682">
        <v>1661.867</v>
      </c>
      <c r="K682">
        <v>662</v>
      </c>
    </row>
    <row r="683" spans="1:11">
      <c r="A683">
        <v>10029</v>
      </c>
      <c r="B683" t="s">
        <v>1452</v>
      </c>
      <c r="C683" t="s">
        <v>732</v>
      </c>
      <c r="E683" t="s">
        <v>574</v>
      </c>
      <c r="F683">
        <v>67</v>
      </c>
      <c r="G683">
        <v>1954</v>
      </c>
      <c r="H683">
        <v>350</v>
      </c>
      <c r="I683">
        <v>3.375</v>
      </c>
      <c r="J683">
        <v>265.57900000000001</v>
      </c>
      <c r="K683">
        <v>128</v>
      </c>
    </row>
    <row r="684" spans="1:11">
      <c r="A684">
        <v>19014</v>
      </c>
      <c r="B684" t="s">
        <v>1453</v>
      </c>
      <c r="C684" t="s">
        <v>991</v>
      </c>
      <c r="E684" t="s">
        <v>653</v>
      </c>
      <c r="F684">
        <v>86</v>
      </c>
      <c r="G684">
        <v>1970</v>
      </c>
      <c r="H684">
        <v>894</v>
      </c>
      <c r="I684">
        <v>0</v>
      </c>
      <c r="J684">
        <v>0</v>
      </c>
      <c r="K684">
        <v>0</v>
      </c>
    </row>
    <row r="685" spans="1:11">
      <c r="A685">
        <v>18003</v>
      </c>
      <c r="B685" t="s">
        <v>1454</v>
      </c>
      <c r="C685" t="s">
        <v>702</v>
      </c>
      <c r="E685" t="s">
        <v>653</v>
      </c>
      <c r="F685">
        <v>86</v>
      </c>
      <c r="G685">
        <v>1996</v>
      </c>
      <c r="H685">
        <v>567</v>
      </c>
      <c r="I685">
        <v>1.1559999999999999</v>
      </c>
      <c r="J685">
        <v>55.247</v>
      </c>
      <c r="K685">
        <v>0</v>
      </c>
    </row>
    <row r="686" spans="1:11">
      <c r="A686">
        <v>17087</v>
      </c>
      <c r="B686" t="s">
        <v>1455</v>
      </c>
      <c r="C686" t="s">
        <v>901</v>
      </c>
      <c r="E686" t="s">
        <v>653</v>
      </c>
      <c r="F686">
        <v>86</v>
      </c>
      <c r="G686">
        <v>2000</v>
      </c>
      <c r="H686">
        <v>895</v>
      </c>
      <c r="I686">
        <v>0</v>
      </c>
      <c r="J686">
        <v>0</v>
      </c>
      <c r="K686">
        <v>0</v>
      </c>
    </row>
    <row r="687" spans="1:11">
      <c r="A687">
        <v>96229</v>
      </c>
      <c r="B687" t="s">
        <v>1456</v>
      </c>
      <c r="C687" t="s">
        <v>747</v>
      </c>
      <c r="E687" t="s">
        <v>754</v>
      </c>
      <c r="F687">
        <v>28</v>
      </c>
      <c r="G687">
        <v>1959</v>
      </c>
      <c r="H687">
        <v>896</v>
      </c>
      <c r="I687">
        <v>0</v>
      </c>
      <c r="J687">
        <v>0</v>
      </c>
      <c r="K687">
        <v>0</v>
      </c>
    </row>
    <row r="688" spans="1:11">
      <c r="A688">
        <v>21768</v>
      </c>
      <c r="B688" t="s">
        <v>1457</v>
      </c>
      <c r="C688" t="s">
        <v>700</v>
      </c>
      <c r="E688" t="s">
        <v>31</v>
      </c>
      <c r="F688">
        <v>19</v>
      </c>
      <c r="G688">
        <v>1963</v>
      </c>
      <c r="H688">
        <v>194</v>
      </c>
      <c r="I688">
        <v>10.438000000000001</v>
      </c>
      <c r="J688">
        <v>730.82</v>
      </c>
      <c r="K688">
        <v>299</v>
      </c>
    </row>
    <row r="689" spans="1:11">
      <c r="A689">
        <v>23072</v>
      </c>
      <c r="B689" t="s">
        <v>1458</v>
      </c>
      <c r="C689" t="s">
        <v>1177</v>
      </c>
      <c r="D689" t="s">
        <v>404</v>
      </c>
      <c r="E689" t="s">
        <v>31</v>
      </c>
      <c r="F689">
        <v>19</v>
      </c>
      <c r="G689">
        <v>1966</v>
      </c>
      <c r="H689">
        <v>512</v>
      </c>
      <c r="I689">
        <v>2.6880000000000002</v>
      </c>
      <c r="J689">
        <v>86.234999999999999</v>
      </c>
      <c r="K689">
        <v>0</v>
      </c>
    </row>
    <row r="690" spans="1:11">
      <c r="A690">
        <v>19055</v>
      </c>
      <c r="B690" t="s">
        <v>1459</v>
      </c>
      <c r="C690" t="s">
        <v>1460</v>
      </c>
      <c r="D690" t="s">
        <v>404</v>
      </c>
      <c r="E690" t="s">
        <v>543</v>
      </c>
      <c r="F690">
        <v>20</v>
      </c>
      <c r="G690">
        <v>1977</v>
      </c>
      <c r="H690">
        <v>598</v>
      </c>
      <c r="I690">
        <v>0.75</v>
      </c>
      <c r="J690">
        <v>35.031999999999996</v>
      </c>
      <c r="K690">
        <v>0</v>
      </c>
    </row>
    <row r="691" spans="1:11">
      <c r="A691">
        <v>20555</v>
      </c>
      <c r="B691" t="s">
        <v>1461</v>
      </c>
      <c r="C691" t="s">
        <v>681</v>
      </c>
      <c r="E691" t="s">
        <v>737</v>
      </c>
      <c r="F691">
        <v>21</v>
      </c>
      <c r="G691">
        <v>1949</v>
      </c>
      <c r="H691">
        <v>897</v>
      </c>
      <c r="I691">
        <v>0</v>
      </c>
      <c r="J691">
        <v>0</v>
      </c>
      <c r="K691">
        <v>0</v>
      </c>
    </row>
    <row r="692" spans="1:11">
      <c r="A692">
        <v>20545</v>
      </c>
      <c r="B692" t="s">
        <v>1462</v>
      </c>
      <c r="C692" t="s">
        <v>730</v>
      </c>
      <c r="D692" t="s">
        <v>404</v>
      </c>
      <c r="E692" t="s">
        <v>987</v>
      </c>
      <c r="F692">
        <v>93</v>
      </c>
      <c r="G692">
        <v>1960</v>
      </c>
      <c r="H692">
        <v>530</v>
      </c>
      <c r="I692">
        <v>2.6560000000000001</v>
      </c>
      <c r="J692">
        <v>77.855999999999995</v>
      </c>
      <c r="K692">
        <v>0</v>
      </c>
    </row>
    <row r="693" spans="1:11">
      <c r="A693">
        <v>20503</v>
      </c>
      <c r="B693" t="s">
        <v>1462</v>
      </c>
      <c r="C693" t="s">
        <v>991</v>
      </c>
      <c r="D693" t="s">
        <v>404</v>
      </c>
      <c r="E693" t="s">
        <v>29</v>
      </c>
      <c r="F693">
        <v>17</v>
      </c>
      <c r="G693">
        <v>1996</v>
      </c>
      <c r="H693">
        <v>343</v>
      </c>
      <c r="I693">
        <v>4.9379999999999997</v>
      </c>
      <c r="J693">
        <v>279.35700000000003</v>
      </c>
      <c r="K693">
        <v>66</v>
      </c>
    </row>
    <row r="694" spans="1:11">
      <c r="A694">
        <v>20546</v>
      </c>
      <c r="B694" t="s">
        <v>1463</v>
      </c>
      <c r="C694" t="s">
        <v>700</v>
      </c>
      <c r="E694" t="s">
        <v>987</v>
      </c>
      <c r="F694">
        <v>93</v>
      </c>
      <c r="G694">
        <v>1988</v>
      </c>
      <c r="H694">
        <v>639</v>
      </c>
      <c r="I694">
        <v>1.125</v>
      </c>
      <c r="J694">
        <v>16.283999999999999</v>
      </c>
      <c r="K694">
        <v>0</v>
      </c>
    </row>
    <row r="695" spans="1:11">
      <c r="A695">
        <v>11005</v>
      </c>
      <c r="B695" t="s">
        <v>1464</v>
      </c>
      <c r="C695" t="s">
        <v>845</v>
      </c>
      <c r="D695" t="s">
        <v>399</v>
      </c>
      <c r="E695" t="s">
        <v>534</v>
      </c>
      <c r="F695">
        <v>63</v>
      </c>
      <c r="G695">
        <v>2003</v>
      </c>
      <c r="H695">
        <v>450</v>
      </c>
      <c r="I695">
        <v>4.4379999999999997</v>
      </c>
      <c r="J695">
        <v>142.85499999999999</v>
      </c>
      <c r="K695">
        <v>0</v>
      </c>
    </row>
    <row r="696" spans="1:11">
      <c r="A696">
        <v>29042</v>
      </c>
      <c r="B696" t="s">
        <v>1464</v>
      </c>
      <c r="C696" t="s">
        <v>1017</v>
      </c>
      <c r="E696" t="s">
        <v>534</v>
      </c>
      <c r="F696">
        <v>63</v>
      </c>
      <c r="G696">
        <v>1964</v>
      </c>
      <c r="H696">
        <v>509</v>
      </c>
      <c r="I696">
        <v>2.6890000000000001</v>
      </c>
      <c r="J696">
        <v>89.509</v>
      </c>
      <c r="K696">
        <v>0</v>
      </c>
    </row>
    <row r="697" spans="1:11">
      <c r="A697">
        <v>10046</v>
      </c>
      <c r="B697" t="s">
        <v>1465</v>
      </c>
      <c r="C697" t="s">
        <v>774</v>
      </c>
      <c r="D697" t="s">
        <v>404</v>
      </c>
      <c r="E697" t="s">
        <v>534</v>
      </c>
      <c r="F697">
        <v>63</v>
      </c>
      <c r="G697">
        <v>2001</v>
      </c>
      <c r="H697">
        <v>466</v>
      </c>
      <c r="I697">
        <v>4</v>
      </c>
      <c r="J697">
        <v>129.49600000000001</v>
      </c>
      <c r="K697">
        <v>0</v>
      </c>
    </row>
    <row r="698" spans="1:11">
      <c r="A698">
        <v>19042</v>
      </c>
      <c r="B698" t="s">
        <v>1466</v>
      </c>
      <c r="C698" t="s">
        <v>1467</v>
      </c>
      <c r="D698" t="s">
        <v>801</v>
      </c>
      <c r="E698" t="s">
        <v>552</v>
      </c>
      <c r="F698">
        <v>1</v>
      </c>
      <c r="G698">
        <v>2010</v>
      </c>
      <c r="H698">
        <v>643</v>
      </c>
      <c r="I698">
        <v>0.5</v>
      </c>
      <c r="J698">
        <v>15.923999999999999</v>
      </c>
      <c r="K698">
        <v>0</v>
      </c>
    </row>
    <row r="699" spans="1:11">
      <c r="A699">
        <v>19069</v>
      </c>
      <c r="B699" t="s">
        <v>1466</v>
      </c>
      <c r="C699" t="s">
        <v>980</v>
      </c>
      <c r="D699" t="s">
        <v>404</v>
      </c>
      <c r="E699" t="s">
        <v>438</v>
      </c>
      <c r="F699">
        <v>6</v>
      </c>
      <c r="G699">
        <v>1952</v>
      </c>
      <c r="H699">
        <v>541</v>
      </c>
      <c r="I699">
        <v>1.3440000000000001</v>
      </c>
      <c r="J699">
        <v>70.918000000000006</v>
      </c>
      <c r="K699">
        <v>15</v>
      </c>
    </row>
    <row r="700" spans="1:11">
      <c r="A700">
        <v>21859</v>
      </c>
      <c r="B700" t="s">
        <v>1468</v>
      </c>
      <c r="C700" t="s">
        <v>671</v>
      </c>
      <c r="E700" t="s">
        <v>47</v>
      </c>
      <c r="F700">
        <v>33</v>
      </c>
      <c r="G700">
        <v>1958</v>
      </c>
      <c r="H700">
        <v>898</v>
      </c>
      <c r="I700">
        <v>0</v>
      </c>
      <c r="J700">
        <v>0</v>
      </c>
      <c r="K700">
        <v>0</v>
      </c>
    </row>
    <row r="701" spans="1:11">
      <c r="A701">
        <v>12060</v>
      </c>
      <c r="B701" t="s">
        <v>1469</v>
      </c>
      <c r="C701" t="s">
        <v>800</v>
      </c>
      <c r="D701" t="s">
        <v>404</v>
      </c>
      <c r="E701" t="s">
        <v>661</v>
      </c>
      <c r="F701">
        <v>79</v>
      </c>
      <c r="G701">
        <v>1991</v>
      </c>
      <c r="H701">
        <v>899</v>
      </c>
      <c r="I701">
        <v>0</v>
      </c>
      <c r="J701">
        <v>0</v>
      </c>
      <c r="K701">
        <v>0</v>
      </c>
    </row>
    <row r="702" spans="1:11">
      <c r="A702">
        <v>20506</v>
      </c>
      <c r="B702" t="s">
        <v>1470</v>
      </c>
      <c r="C702" t="s">
        <v>764</v>
      </c>
      <c r="E702" t="s">
        <v>47</v>
      </c>
      <c r="F702">
        <v>33</v>
      </c>
      <c r="G702">
        <v>1955</v>
      </c>
      <c r="H702">
        <v>476</v>
      </c>
      <c r="I702">
        <v>4</v>
      </c>
      <c r="J702">
        <v>118.98399999999999</v>
      </c>
      <c r="K702">
        <v>0</v>
      </c>
    </row>
    <row r="703" spans="1:11">
      <c r="A703">
        <v>10065</v>
      </c>
      <c r="B703" t="s">
        <v>1471</v>
      </c>
      <c r="C703" t="s">
        <v>978</v>
      </c>
      <c r="E703" t="s">
        <v>452</v>
      </c>
      <c r="F703">
        <v>14</v>
      </c>
      <c r="G703">
        <v>1992</v>
      </c>
      <c r="H703">
        <v>301</v>
      </c>
      <c r="I703">
        <v>2.75</v>
      </c>
      <c r="J703">
        <v>348.03</v>
      </c>
      <c r="K703">
        <v>225</v>
      </c>
    </row>
    <row r="704" spans="1:11">
      <c r="A704">
        <v>10064</v>
      </c>
      <c r="B704" t="s">
        <v>1471</v>
      </c>
      <c r="C704" t="s">
        <v>1472</v>
      </c>
      <c r="E704" t="s">
        <v>452</v>
      </c>
      <c r="F704">
        <v>14</v>
      </c>
      <c r="G704">
        <v>1987</v>
      </c>
      <c r="H704">
        <v>233</v>
      </c>
      <c r="I704">
        <v>8.25</v>
      </c>
      <c r="J704">
        <v>563.63599999999997</v>
      </c>
      <c r="K704">
        <v>225</v>
      </c>
    </row>
    <row r="705" spans="1:11">
      <c r="A705">
        <v>16084</v>
      </c>
      <c r="B705" t="s">
        <v>1473</v>
      </c>
      <c r="C705" t="s">
        <v>678</v>
      </c>
      <c r="E705" t="s">
        <v>814</v>
      </c>
      <c r="F705">
        <v>87</v>
      </c>
      <c r="G705">
        <v>1949</v>
      </c>
      <c r="H705">
        <v>900</v>
      </c>
      <c r="I705">
        <v>0</v>
      </c>
      <c r="J705">
        <v>0</v>
      </c>
      <c r="K705">
        <v>0</v>
      </c>
    </row>
    <row r="706" spans="1:11">
      <c r="A706">
        <v>16121</v>
      </c>
      <c r="B706" t="s">
        <v>1474</v>
      </c>
      <c r="C706" t="s">
        <v>723</v>
      </c>
      <c r="D706" t="s">
        <v>404</v>
      </c>
      <c r="E706" t="s">
        <v>557</v>
      </c>
      <c r="F706">
        <v>42</v>
      </c>
      <c r="G706">
        <v>1933</v>
      </c>
      <c r="H706">
        <v>531</v>
      </c>
      <c r="I706">
        <v>1.9379999999999999</v>
      </c>
      <c r="J706">
        <v>76.995000000000005</v>
      </c>
      <c r="K706">
        <v>0</v>
      </c>
    </row>
    <row r="707" spans="1:11">
      <c r="A707">
        <v>27069</v>
      </c>
      <c r="B707" t="s">
        <v>1475</v>
      </c>
      <c r="C707" t="s">
        <v>693</v>
      </c>
      <c r="E707" t="s">
        <v>745</v>
      </c>
      <c r="F707">
        <v>24</v>
      </c>
      <c r="G707">
        <v>1986</v>
      </c>
      <c r="H707">
        <v>95</v>
      </c>
      <c r="I707">
        <v>20.937999999999999</v>
      </c>
      <c r="J707">
        <v>1421.3340000000001</v>
      </c>
      <c r="K707">
        <v>567</v>
      </c>
    </row>
    <row r="708" spans="1:11">
      <c r="A708">
        <v>26074</v>
      </c>
      <c r="B708" t="s">
        <v>1475</v>
      </c>
      <c r="C708" t="s">
        <v>808</v>
      </c>
      <c r="E708" t="s">
        <v>745</v>
      </c>
      <c r="F708">
        <v>24</v>
      </c>
      <c r="G708">
        <v>1984</v>
      </c>
      <c r="H708">
        <v>175</v>
      </c>
      <c r="I708">
        <v>12.375999999999999</v>
      </c>
      <c r="J708">
        <v>832.34400000000005</v>
      </c>
      <c r="K708">
        <v>344</v>
      </c>
    </row>
    <row r="709" spans="1:11">
      <c r="A709">
        <v>18005</v>
      </c>
      <c r="B709" t="s">
        <v>1476</v>
      </c>
      <c r="C709" t="s">
        <v>671</v>
      </c>
      <c r="E709" t="s">
        <v>814</v>
      </c>
      <c r="F709">
        <v>87</v>
      </c>
      <c r="G709">
        <v>1946</v>
      </c>
      <c r="H709">
        <v>255</v>
      </c>
      <c r="I709">
        <v>9.2129999999999992</v>
      </c>
      <c r="J709">
        <v>476.26900000000001</v>
      </c>
      <c r="K709">
        <v>98</v>
      </c>
    </row>
    <row r="710" spans="1:11">
      <c r="A710">
        <v>29009</v>
      </c>
      <c r="B710" t="s">
        <v>1477</v>
      </c>
      <c r="C710" t="s">
        <v>941</v>
      </c>
      <c r="D710" t="s">
        <v>404</v>
      </c>
      <c r="E710" t="s">
        <v>557</v>
      </c>
      <c r="F710">
        <v>42</v>
      </c>
      <c r="G710">
        <v>1969</v>
      </c>
      <c r="H710">
        <v>273</v>
      </c>
      <c r="I710">
        <v>7.72</v>
      </c>
      <c r="J710">
        <v>428.03699999999998</v>
      </c>
      <c r="K710">
        <v>128</v>
      </c>
    </row>
    <row r="711" spans="1:11">
      <c r="A711">
        <v>17047</v>
      </c>
      <c r="B711" t="s">
        <v>1478</v>
      </c>
      <c r="C711" t="s">
        <v>868</v>
      </c>
      <c r="E711" t="s">
        <v>664</v>
      </c>
      <c r="F711">
        <v>70</v>
      </c>
      <c r="G711">
        <v>1948</v>
      </c>
      <c r="H711">
        <v>610</v>
      </c>
      <c r="I711">
        <v>0.875</v>
      </c>
      <c r="J711">
        <v>27.893000000000001</v>
      </c>
      <c r="K711">
        <v>0</v>
      </c>
    </row>
    <row r="712" spans="1:11">
      <c r="A712">
        <v>15053</v>
      </c>
      <c r="B712" t="s">
        <v>1479</v>
      </c>
      <c r="C712" t="s">
        <v>857</v>
      </c>
      <c r="D712" t="s">
        <v>404</v>
      </c>
      <c r="E712" t="s">
        <v>894</v>
      </c>
      <c r="F712">
        <v>74</v>
      </c>
      <c r="G712">
        <v>1999</v>
      </c>
      <c r="H712">
        <v>901</v>
      </c>
      <c r="I712">
        <v>0</v>
      </c>
      <c r="J712">
        <v>0</v>
      </c>
      <c r="K712">
        <v>0</v>
      </c>
    </row>
    <row r="713" spans="1:11">
      <c r="A713">
        <v>20554</v>
      </c>
      <c r="B713" t="s">
        <v>1480</v>
      </c>
      <c r="C713" t="s">
        <v>789</v>
      </c>
      <c r="E713" t="s">
        <v>452</v>
      </c>
      <c r="F713">
        <v>14</v>
      </c>
      <c r="G713">
        <v>1965</v>
      </c>
      <c r="H713">
        <v>193</v>
      </c>
      <c r="I713">
        <v>19.97</v>
      </c>
      <c r="J713">
        <v>734.26900000000001</v>
      </c>
      <c r="K713">
        <v>101</v>
      </c>
    </row>
    <row r="714" spans="1:11">
      <c r="A714">
        <v>16086</v>
      </c>
      <c r="B714" t="s">
        <v>1480</v>
      </c>
      <c r="C714" t="s">
        <v>681</v>
      </c>
      <c r="E714" t="s">
        <v>814</v>
      </c>
      <c r="F714">
        <v>87</v>
      </c>
      <c r="G714">
        <v>1950</v>
      </c>
      <c r="H714">
        <v>83</v>
      </c>
      <c r="I714">
        <v>23.376999999999999</v>
      </c>
      <c r="J714">
        <v>1576.077</v>
      </c>
      <c r="K714">
        <v>628</v>
      </c>
    </row>
    <row r="715" spans="1:11">
      <c r="A715">
        <v>98379</v>
      </c>
      <c r="B715" t="s">
        <v>1481</v>
      </c>
      <c r="C715" t="s">
        <v>843</v>
      </c>
      <c r="E715" t="s">
        <v>534</v>
      </c>
      <c r="F715">
        <v>63</v>
      </c>
      <c r="G715">
        <v>1953</v>
      </c>
      <c r="H715">
        <v>425</v>
      </c>
      <c r="I715">
        <v>4.75</v>
      </c>
      <c r="J715">
        <v>172.93799999999999</v>
      </c>
      <c r="K715">
        <v>0</v>
      </c>
    </row>
    <row r="716" spans="1:11">
      <c r="A716">
        <v>21811</v>
      </c>
      <c r="B716" t="s">
        <v>1482</v>
      </c>
      <c r="C716" t="s">
        <v>1483</v>
      </c>
      <c r="E716" t="s">
        <v>557</v>
      </c>
      <c r="F716">
        <v>42</v>
      </c>
      <c r="G716">
        <v>1968</v>
      </c>
      <c r="H716">
        <v>902</v>
      </c>
      <c r="I716">
        <v>0</v>
      </c>
      <c r="J716">
        <v>0</v>
      </c>
      <c r="K716">
        <v>0</v>
      </c>
    </row>
    <row r="717" spans="1:11">
      <c r="A717">
        <v>21807</v>
      </c>
      <c r="B717" t="s">
        <v>1484</v>
      </c>
      <c r="C717" t="s">
        <v>749</v>
      </c>
      <c r="D717" t="s">
        <v>404</v>
      </c>
      <c r="E717" t="s">
        <v>557</v>
      </c>
      <c r="F717">
        <v>42</v>
      </c>
      <c r="G717">
        <v>1968</v>
      </c>
      <c r="H717">
        <v>903</v>
      </c>
      <c r="I717">
        <v>0</v>
      </c>
      <c r="J717">
        <v>0</v>
      </c>
      <c r="K717">
        <v>0</v>
      </c>
    </row>
    <row r="718" spans="1:11">
      <c r="A718">
        <v>12048</v>
      </c>
      <c r="B718" t="s">
        <v>1485</v>
      </c>
      <c r="C718" t="s">
        <v>741</v>
      </c>
      <c r="E718" t="s">
        <v>452</v>
      </c>
      <c r="F718">
        <v>14</v>
      </c>
      <c r="G718">
        <v>1966</v>
      </c>
      <c r="H718">
        <v>158</v>
      </c>
      <c r="I718">
        <v>13.75</v>
      </c>
      <c r="J718">
        <v>953.69399999999996</v>
      </c>
      <c r="K718">
        <v>391</v>
      </c>
    </row>
    <row r="719" spans="1:11">
      <c r="A719">
        <v>99555</v>
      </c>
      <c r="B719" t="s">
        <v>1486</v>
      </c>
      <c r="C719" t="s">
        <v>660</v>
      </c>
      <c r="E719" t="s">
        <v>452</v>
      </c>
      <c r="F719">
        <v>14</v>
      </c>
      <c r="G719">
        <v>1981</v>
      </c>
      <c r="H719">
        <v>47</v>
      </c>
      <c r="I719">
        <v>29.562999999999999</v>
      </c>
      <c r="J719">
        <v>1945.3430000000001</v>
      </c>
      <c r="K719">
        <v>780</v>
      </c>
    </row>
    <row r="720" spans="1:11">
      <c r="A720">
        <v>15023</v>
      </c>
      <c r="B720" t="s">
        <v>1487</v>
      </c>
      <c r="C720" t="s">
        <v>862</v>
      </c>
      <c r="E720" t="s">
        <v>833</v>
      </c>
      <c r="F720">
        <v>54</v>
      </c>
      <c r="G720">
        <v>1965</v>
      </c>
      <c r="H720">
        <v>46</v>
      </c>
      <c r="I720">
        <v>25.501000000000001</v>
      </c>
      <c r="J720">
        <v>1964.1559999999999</v>
      </c>
      <c r="K720">
        <v>944</v>
      </c>
    </row>
    <row r="721" spans="1:11">
      <c r="A721">
        <v>25016</v>
      </c>
      <c r="B721" t="s">
        <v>1487</v>
      </c>
      <c r="C721" t="s">
        <v>681</v>
      </c>
      <c r="E721" t="s">
        <v>759</v>
      </c>
      <c r="F721">
        <v>55</v>
      </c>
      <c r="G721">
        <v>1959</v>
      </c>
      <c r="H721">
        <v>377</v>
      </c>
      <c r="I721">
        <v>2.5</v>
      </c>
      <c r="J721">
        <v>218.75</v>
      </c>
      <c r="K721">
        <v>105</v>
      </c>
    </row>
    <row r="722" spans="1:11">
      <c r="A722">
        <v>29021</v>
      </c>
      <c r="B722" t="s">
        <v>1488</v>
      </c>
      <c r="C722" t="s">
        <v>720</v>
      </c>
      <c r="D722" t="s">
        <v>404</v>
      </c>
      <c r="E722" t="s">
        <v>759</v>
      </c>
      <c r="F722">
        <v>55</v>
      </c>
      <c r="G722">
        <v>1960</v>
      </c>
      <c r="H722">
        <v>904</v>
      </c>
      <c r="I722">
        <v>0</v>
      </c>
      <c r="J722">
        <v>0</v>
      </c>
      <c r="K722">
        <v>0</v>
      </c>
    </row>
    <row r="723" spans="1:11">
      <c r="A723">
        <v>20524</v>
      </c>
      <c r="B723" t="s">
        <v>1489</v>
      </c>
      <c r="C723" t="s">
        <v>732</v>
      </c>
      <c r="E723" t="s">
        <v>1062</v>
      </c>
      <c r="F723">
        <v>83</v>
      </c>
      <c r="G723">
        <v>1970</v>
      </c>
      <c r="H723">
        <v>905</v>
      </c>
      <c r="I723">
        <v>0</v>
      </c>
      <c r="J723">
        <v>0</v>
      </c>
      <c r="K723">
        <v>0</v>
      </c>
    </row>
    <row r="724" spans="1:11">
      <c r="A724">
        <v>17001</v>
      </c>
      <c r="B724" t="s">
        <v>1489</v>
      </c>
      <c r="C724" t="s">
        <v>753</v>
      </c>
      <c r="E724" t="s">
        <v>833</v>
      </c>
      <c r="F724">
        <v>54</v>
      </c>
      <c r="G724">
        <v>1987</v>
      </c>
      <c r="H724">
        <v>250</v>
      </c>
      <c r="I724">
        <v>6</v>
      </c>
      <c r="J724">
        <v>491.65899999999999</v>
      </c>
      <c r="K724">
        <v>202</v>
      </c>
    </row>
    <row r="725" spans="1:11">
      <c r="A725">
        <v>25079</v>
      </c>
      <c r="B725" t="s">
        <v>1490</v>
      </c>
      <c r="C725" t="s">
        <v>1491</v>
      </c>
      <c r="D725" t="s">
        <v>404</v>
      </c>
      <c r="E725" t="s">
        <v>684</v>
      </c>
      <c r="F725">
        <v>27</v>
      </c>
      <c r="G725">
        <v>1970</v>
      </c>
      <c r="H725">
        <v>369</v>
      </c>
      <c r="I725">
        <v>5.234</v>
      </c>
      <c r="J725">
        <v>236.209</v>
      </c>
      <c r="K725">
        <v>34</v>
      </c>
    </row>
    <row r="726" spans="1:11">
      <c r="A726">
        <v>17086</v>
      </c>
      <c r="B726" t="s">
        <v>1492</v>
      </c>
      <c r="C726" t="s">
        <v>678</v>
      </c>
      <c r="E726" t="s">
        <v>653</v>
      </c>
      <c r="F726">
        <v>86</v>
      </c>
      <c r="G726">
        <v>1995</v>
      </c>
      <c r="H726">
        <v>124</v>
      </c>
      <c r="I726">
        <v>20.43</v>
      </c>
      <c r="J726">
        <v>1218.316</v>
      </c>
      <c r="K726">
        <v>380</v>
      </c>
    </row>
    <row r="727" spans="1:11">
      <c r="A727">
        <v>25017</v>
      </c>
      <c r="B727" t="s">
        <v>1493</v>
      </c>
      <c r="C727" t="s">
        <v>775</v>
      </c>
      <c r="D727" t="s">
        <v>404</v>
      </c>
      <c r="E727" t="s">
        <v>759</v>
      </c>
      <c r="F727">
        <v>55</v>
      </c>
      <c r="G727">
        <v>1963</v>
      </c>
      <c r="H727">
        <v>44</v>
      </c>
      <c r="I727">
        <v>25.937999999999999</v>
      </c>
      <c r="J727">
        <v>1989.6679999999999</v>
      </c>
      <c r="K727">
        <v>847</v>
      </c>
    </row>
    <row r="728" spans="1:11">
      <c r="A728">
        <v>20582</v>
      </c>
      <c r="B728" t="s">
        <v>1494</v>
      </c>
      <c r="C728" t="s">
        <v>1495</v>
      </c>
      <c r="E728" t="s">
        <v>725</v>
      </c>
      <c r="F728">
        <v>95</v>
      </c>
      <c r="G728">
        <v>1966</v>
      </c>
      <c r="H728">
        <v>906</v>
      </c>
      <c r="I728">
        <v>0</v>
      </c>
      <c r="J728">
        <v>0</v>
      </c>
      <c r="K728">
        <v>0</v>
      </c>
    </row>
    <row r="729" spans="1:11">
      <c r="A729">
        <v>21805</v>
      </c>
      <c r="B729" t="s">
        <v>1496</v>
      </c>
      <c r="C729" t="s">
        <v>767</v>
      </c>
      <c r="D729" t="s">
        <v>404</v>
      </c>
      <c r="E729" t="s">
        <v>557</v>
      </c>
      <c r="F729">
        <v>42</v>
      </c>
      <c r="G729">
        <v>1959</v>
      </c>
      <c r="H729">
        <v>178</v>
      </c>
      <c r="I729">
        <v>10.61</v>
      </c>
      <c r="J729">
        <v>812.80799999999999</v>
      </c>
      <c r="K729">
        <v>340</v>
      </c>
    </row>
    <row r="730" spans="1:11">
      <c r="A730">
        <v>26086</v>
      </c>
      <c r="B730" t="s">
        <v>1497</v>
      </c>
      <c r="C730" t="s">
        <v>681</v>
      </c>
      <c r="E730" t="s">
        <v>51</v>
      </c>
      <c r="F730">
        <v>36</v>
      </c>
      <c r="G730">
        <v>1989</v>
      </c>
      <c r="H730">
        <v>908</v>
      </c>
      <c r="I730">
        <v>0</v>
      </c>
      <c r="J730">
        <v>0</v>
      </c>
      <c r="K730">
        <v>0</v>
      </c>
    </row>
    <row r="731" spans="1:11">
      <c r="A731">
        <v>15092</v>
      </c>
      <c r="B731" t="s">
        <v>1497</v>
      </c>
      <c r="C731" t="s">
        <v>682</v>
      </c>
      <c r="E731" t="s">
        <v>51</v>
      </c>
      <c r="F731">
        <v>36</v>
      </c>
      <c r="G731">
        <v>1988</v>
      </c>
      <c r="H731">
        <v>907</v>
      </c>
      <c r="I731">
        <v>0</v>
      </c>
      <c r="J731">
        <v>0</v>
      </c>
      <c r="K731">
        <v>0</v>
      </c>
    </row>
    <row r="732" spans="1:11">
      <c r="A732">
        <v>21825</v>
      </c>
      <c r="B732" t="s">
        <v>1498</v>
      </c>
      <c r="C732" t="s">
        <v>720</v>
      </c>
      <c r="D732" t="s">
        <v>404</v>
      </c>
      <c r="E732" t="s">
        <v>51</v>
      </c>
      <c r="F732">
        <v>36</v>
      </c>
      <c r="G732">
        <v>1959</v>
      </c>
      <c r="H732">
        <v>909</v>
      </c>
      <c r="I732">
        <v>0</v>
      </c>
      <c r="J732">
        <v>0</v>
      </c>
      <c r="K732">
        <v>0</v>
      </c>
    </row>
    <row r="733" spans="1:11">
      <c r="A733">
        <v>19026</v>
      </c>
      <c r="B733" t="s">
        <v>1499</v>
      </c>
      <c r="C733" t="s">
        <v>1500</v>
      </c>
      <c r="E733" t="s">
        <v>661</v>
      </c>
      <c r="F733">
        <v>79</v>
      </c>
      <c r="G733">
        <v>1971</v>
      </c>
      <c r="H733">
        <v>298</v>
      </c>
      <c r="I733">
        <v>9.0709999999999997</v>
      </c>
      <c r="J733">
        <v>354.74400000000003</v>
      </c>
      <c r="K733">
        <v>20</v>
      </c>
    </row>
    <row r="734" spans="1:11">
      <c r="A734">
        <v>20617</v>
      </c>
      <c r="B734" t="s">
        <v>1786</v>
      </c>
      <c r="C734" t="s">
        <v>822</v>
      </c>
      <c r="E734" t="s">
        <v>962</v>
      </c>
      <c r="F734">
        <v>85</v>
      </c>
      <c r="G734">
        <v>1977</v>
      </c>
      <c r="H734">
        <v>305</v>
      </c>
      <c r="I734">
        <v>4.5</v>
      </c>
      <c r="J734">
        <v>341.08300000000003</v>
      </c>
      <c r="K734">
        <v>145</v>
      </c>
    </row>
    <row r="735" spans="1:11">
      <c r="A735">
        <v>22007</v>
      </c>
      <c r="B735" t="s">
        <v>1501</v>
      </c>
      <c r="C735" t="s">
        <v>732</v>
      </c>
      <c r="E735" t="s">
        <v>745</v>
      </c>
      <c r="F735">
        <v>24</v>
      </c>
      <c r="G735">
        <v>1977</v>
      </c>
      <c r="H735">
        <v>14</v>
      </c>
      <c r="I735">
        <v>30.875</v>
      </c>
      <c r="J735">
        <v>2539.701</v>
      </c>
      <c r="K735">
        <v>1135</v>
      </c>
    </row>
    <row r="736" spans="1:11">
      <c r="A736">
        <v>20701</v>
      </c>
      <c r="B736" t="s">
        <v>1502</v>
      </c>
      <c r="C736" t="s">
        <v>800</v>
      </c>
      <c r="D736" t="s">
        <v>404</v>
      </c>
      <c r="E736" t="s">
        <v>29</v>
      </c>
      <c r="F736">
        <v>17</v>
      </c>
      <c r="G736">
        <v>1971</v>
      </c>
      <c r="H736">
        <v>910</v>
      </c>
      <c r="I736">
        <v>0</v>
      </c>
      <c r="J736">
        <v>0</v>
      </c>
      <c r="K736">
        <v>0</v>
      </c>
    </row>
    <row r="737" spans="1:11">
      <c r="A737">
        <v>18111</v>
      </c>
      <c r="B737" t="s">
        <v>1503</v>
      </c>
      <c r="C737" t="s">
        <v>891</v>
      </c>
      <c r="E737" t="s">
        <v>653</v>
      </c>
      <c r="F737">
        <v>86</v>
      </c>
      <c r="G737">
        <v>1971</v>
      </c>
      <c r="H737">
        <v>912</v>
      </c>
      <c r="I737">
        <v>0</v>
      </c>
      <c r="J737">
        <v>0</v>
      </c>
      <c r="K737">
        <v>0</v>
      </c>
    </row>
    <row r="738" spans="1:11">
      <c r="A738">
        <v>18041</v>
      </c>
      <c r="B738" t="s">
        <v>1503</v>
      </c>
      <c r="C738" t="s">
        <v>1504</v>
      </c>
      <c r="D738" t="s">
        <v>399</v>
      </c>
      <c r="E738" t="s">
        <v>653</v>
      </c>
      <c r="F738">
        <v>86</v>
      </c>
      <c r="G738">
        <v>2009</v>
      </c>
      <c r="H738">
        <v>911</v>
      </c>
      <c r="I738">
        <v>0</v>
      </c>
      <c r="J738">
        <v>0</v>
      </c>
      <c r="K738">
        <v>0</v>
      </c>
    </row>
    <row r="739" spans="1:11">
      <c r="A739">
        <v>16131</v>
      </c>
      <c r="B739" t="s">
        <v>1505</v>
      </c>
      <c r="C739" t="s">
        <v>713</v>
      </c>
      <c r="D739" t="s">
        <v>399</v>
      </c>
      <c r="E739" t="s">
        <v>718</v>
      </c>
      <c r="F739">
        <v>2</v>
      </c>
      <c r="G739">
        <v>2006</v>
      </c>
      <c r="H739">
        <v>913</v>
      </c>
      <c r="I739">
        <v>0</v>
      </c>
      <c r="J739">
        <v>0</v>
      </c>
      <c r="K739">
        <v>0</v>
      </c>
    </row>
    <row r="740" spans="1:11">
      <c r="A740">
        <v>15089</v>
      </c>
      <c r="B740" t="s">
        <v>1506</v>
      </c>
      <c r="C740" t="s">
        <v>736</v>
      </c>
      <c r="D740" t="s">
        <v>404</v>
      </c>
      <c r="E740" t="s">
        <v>754</v>
      </c>
      <c r="F740">
        <v>28</v>
      </c>
      <c r="G740">
        <v>1950</v>
      </c>
      <c r="H740">
        <v>621</v>
      </c>
      <c r="I740">
        <v>0.81299999999999994</v>
      </c>
      <c r="J740">
        <v>23.312000000000001</v>
      </c>
      <c r="K740">
        <v>0</v>
      </c>
    </row>
    <row r="741" spans="1:11">
      <c r="A741">
        <v>16130</v>
      </c>
      <c r="B741" t="s">
        <v>1507</v>
      </c>
      <c r="C741" t="s">
        <v>876</v>
      </c>
      <c r="D741" t="s">
        <v>801</v>
      </c>
      <c r="E741" t="s">
        <v>718</v>
      </c>
      <c r="F741">
        <v>2</v>
      </c>
      <c r="G741">
        <v>2006</v>
      </c>
      <c r="H741">
        <v>914</v>
      </c>
      <c r="I741">
        <v>0</v>
      </c>
      <c r="J741">
        <v>0</v>
      </c>
      <c r="K741">
        <v>0</v>
      </c>
    </row>
    <row r="742" spans="1:11">
      <c r="A742">
        <v>17105</v>
      </c>
      <c r="B742" t="s">
        <v>1508</v>
      </c>
      <c r="C742" t="s">
        <v>1509</v>
      </c>
      <c r="E742" t="s">
        <v>661</v>
      </c>
      <c r="F742">
        <v>79</v>
      </c>
      <c r="G742">
        <v>1991</v>
      </c>
      <c r="H742">
        <v>915</v>
      </c>
      <c r="I742">
        <v>0</v>
      </c>
      <c r="J742">
        <v>0</v>
      </c>
      <c r="K742">
        <v>0</v>
      </c>
    </row>
    <row r="743" spans="1:11">
      <c r="A743">
        <v>24271</v>
      </c>
      <c r="B743" t="s">
        <v>1510</v>
      </c>
      <c r="C743" t="s">
        <v>693</v>
      </c>
      <c r="E743" t="s">
        <v>452</v>
      </c>
      <c r="F743">
        <v>14</v>
      </c>
      <c r="G743">
        <v>1972</v>
      </c>
      <c r="H743">
        <v>609</v>
      </c>
      <c r="I743">
        <v>0.75</v>
      </c>
      <c r="J743">
        <v>28.827000000000002</v>
      </c>
      <c r="K743">
        <v>0</v>
      </c>
    </row>
    <row r="744" spans="1:11">
      <c r="A744">
        <v>96121</v>
      </c>
      <c r="B744" t="s">
        <v>1511</v>
      </c>
      <c r="C744" t="s">
        <v>702</v>
      </c>
      <c r="E744" t="s">
        <v>1028</v>
      </c>
      <c r="F744">
        <v>7</v>
      </c>
      <c r="G744">
        <v>1972</v>
      </c>
      <c r="H744">
        <v>916</v>
      </c>
      <c r="I744">
        <v>0</v>
      </c>
      <c r="J744">
        <v>0</v>
      </c>
      <c r="K744">
        <v>0</v>
      </c>
    </row>
    <row r="745" spans="1:11">
      <c r="A745">
        <v>18042</v>
      </c>
      <c r="B745" t="s">
        <v>1512</v>
      </c>
      <c r="C745" t="s">
        <v>1513</v>
      </c>
      <c r="D745" t="s">
        <v>399</v>
      </c>
      <c r="E745" t="s">
        <v>737</v>
      </c>
      <c r="F745">
        <v>21</v>
      </c>
      <c r="G745">
        <v>2008</v>
      </c>
      <c r="H745">
        <v>459</v>
      </c>
      <c r="I745">
        <v>1.821</v>
      </c>
      <c r="J745">
        <v>134.941</v>
      </c>
      <c r="K745">
        <v>54</v>
      </c>
    </row>
    <row r="746" spans="1:11">
      <c r="A746">
        <v>18043</v>
      </c>
      <c r="B746" t="s">
        <v>1514</v>
      </c>
      <c r="C746" t="s">
        <v>1515</v>
      </c>
      <c r="D746" t="s">
        <v>801</v>
      </c>
      <c r="E746" t="s">
        <v>737</v>
      </c>
      <c r="F746">
        <v>21</v>
      </c>
      <c r="G746">
        <v>2004</v>
      </c>
      <c r="H746">
        <v>314</v>
      </c>
      <c r="I746">
        <v>6.0709999999999997</v>
      </c>
      <c r="J746">
        <v>332.69499999999999</v>
      </c>
      <c r="K746">
        <v>92</v>
      </c>
    </row>
    <row r="747" spans="1:11">
      <c r="A747">
        <v>14025</v>
      </c>
      <c r="B747" t="s">
        <v>1516</v>
      </c>
      <c r="C747" t="s">
        <v>663</v>
      </c>
      <c r="E747" t="s">
        <v>728</v>
      </c>
      <c r="F747">
        <v>73</v>
      </c>
      <c r="G747">
        <v>1951</v>
      </c>
      <c r="H747">
        <v>581</v>
      </c>
      <c r="I747">
        <v>0.96899999999999997</v>
      </c>
      <c r="J747">
        <v>46.984000000000002</v>
      </c>
      <c r="K747">
        <v>0</v>
      </c>
    </row>
    <row r="748" spans="1:11">
      <c r="A748">
        <v>15007</v>
      </c>
      <c r="B748" t="s">
        <v>1517</v>
      </c>
      <c r="C748" t="s">
        <v>775</v>
      </c>
      <c r="D748" t="s">
        <v>404</v>
      </c>
      <c r="E748" t="s">
        <v>792</v>
      </c>
      <c r="F748">
        <v>15</v>
      </c>
      <c r="G748">
        <v>1997</v>
      </c>
      <c r="H748">
        <v>917</v>
      </c>
      <c r="I748">
        <v>0</v>
      </c>
      <c r="J748">
        <v>0</v>
      </c>
      <c r="K748">
        <v>0</v>
      </c>
    </row>
    <row r="749" spans="1:11">
      <c r="A749">
        <v>18064</v>
      </c>
      <c r="B749" t="s">
        <v>1518</v>
      </c>
      <c r="C749" t="s">
        <v>789</v>
      </c>
      <c r="E749" t="s">
        <v>546</v>
      </c>
      <c r="F749">
        <v>88</v>
      </c>
      <c r="G749">
        <v>1969</v>
      </c>
      <c r="H749">
        <v>230</v>
      </c>
      <c r="I749">
        <v>15.055999999999999</v>
      </c>
      <c r="J749">
        <v>582.96299999999997</v>
      </c>
      <c r="K749">
        <v>53</v>
      </c>
    </row>
    <row r="750" spans="1:11">
      <c r="A750">
        <v>20579</v>
      </c>
      <c r="B750" t="s">
        <v>1519</v>
      </c>
      <c r="C750" t="s">
        <v>1520</v>
      </c>
      <c r="D750" t="s">
        <v>801</v>
      </c>
      <c r="E750" t="s">
        <v>546</v>
      </c>
      <c r="F750">
        <v>88</v>
      </c>
      <c r="G750">
        <v>2012</v>
      </c>
      <c r="H750">
        <v>411</v>
      </c>
      <c r="I750">
        <v>4.8129999999999997</v>
      </c>
      <c r="J750">
        <v>186.24700000000001</v>
      </c>
      <c r="K750">
        <v>0</v>
      </c>
    </row>
    <row r="751" spans="1:11">
      <c r="A751">
        <v>20585</v>
      </c>
      <c r="B751" t="s">
        <v>1521</v>
      </c>
      <c r="C751" t="s">
        <v>713</v>
      </c>
      <c r="D751" t="s">
        <v>399</v>
      </c>
      <c r="E751" t="s">
        <v>725</v>
      </c>
      <c r="F751">
        <v>95</v>
      </c>
      <c r="G751">
        <v>2007</v>
      </c>
      <c r="H751">
        <v>919</v>
      </c>
      <c r="I751">
        <v>0</v>
      </c>
      <c r="J751">
        <v>0</v>
      </c>
      <c r="K751">
        <v>0</v>
      </c>
    </row>
    <row r="752" spans="1:11">
      <c r="A752">
        <v>20584</v>
      </c>
      <c r="B752" t="s">
        <v>1521</v>
      </c>
      <c r="C752" t="s">
        <v>702</v>
      </c>
      <c r="E752" t="s">
        <v>725</v>
      </c>
      <c r="F752">
        <v>95</v>
      </c>
      <c r="G752">
        <v>1976</v>
      </c>
      <c r="H752">
        <v>918</v>
      </c>
      <c r="I752">
        <v>0</v>
      </c>
      <c r="J752">
        <v>0</v>
      </c>
      <c r="K752">
        <v>0</v>
      </c>
    </row>
    <row r="753" spans="1:11">
      <c r="A753">
        <v>20586</v>
      </c>
      <c r="B753" t="s">
        <v>1521</v>
      </c>
      <c r="C753" t="s">
        <v>1395</v>
      </c>
      <c r="D753" t="s">
        <v>399</v>
      </c>
      <c r="E753" t="s">
        <v>725</v>
      </c>
      <c r="F753">
        <v>95</v>
      </c>
      <c r="G753">
        <v>2010</v>
      </c>
      <c r="H753">
        <v>920</v>
      </c>
      <c r="I753">
        <v>0</v>
      </c>
      <c r="J753">
        <v>0</v>
      </c>
      <c r="K753">
        <v>0</v>
      </c>
    </row>
    <row r="754" spans="1:11">
      <c r="A754">
        <v>18028</v>
      </c>
      <c r="B754" t="s">
        <v>1522</v>
      </c>
      <c r="C754" t="s">
        <v>1523</v>
      </c>
      <c r="D754" t="s">
        <v>404</v>
      </c>
      <c r="E754" t="s">
        <v>814</v>
      </c>
      <c r="F754">
        <v>87</v>
      </c>
      <c r="G754">
        <v>1952</v>
      </c>
      <c r="H754">
        <v>455</v>
      </c>
      <c r="I754">
        <v>1.86</v>
      </c>
      <c r="J754">
        <v>137.952</v>
      </c>
      <c r="K754">
        <v>49</v>
      </c>
    </row>
    <row r="755" spans="1:11">
      <c r="A755">
        <v>97242</v>
      </c>
      <c r="B755" t="s">
        <v>1524</v>
      </c>
      <c r="C755" t="s">
        <v>753</v>
      </c>
      <c r="E755" t="s">
        <v>718</v>
      </c>
      <c r="F755">
        <v>2</v>
      </c>
      <c r="G755">
        <v>1951</v>
      </c>
      <c r="H755">
        <v>366</v>
      </c>
      <c r="I755">
        <v>4.0949999999999998</v>
      </c>
      <c r="J755">
        <v>239.93600000000001</v>
      </c>
      <c r="K755">
        <v>71</v>
      </c>
    </row>
    <row r="756" spans="1:11">
      <c r="A756">
        <v>23084</v>
      </c>
      <c r="B756" t="s">
        <v>1525</v>
      </c>
      <c r="C756" t="s">
        <v>652</v>
      </c>
      <c r="E756" t="s">
        <v>718</v>
      </c>
      <c r="F756">
        <v>2</v>
      </c>
      <c r="G756">
        <v>1952</v>
      </c>
      <c r="H756">
        <v>287</v>
      </c>
      <c r="I756">
        <v>9.2189999999999994</v>
      </c>
      <c r="J756">
        <v>387.84899999999999</v>
      </c>
      <c r="K756">
        <v>71</v>
      </c>
    </row>
    <row r="757" spans="1:11">
      <c r="A757">
        <v>10129</v>
      </c>
      <c r="B757" t="s">
        <v>1526</v>
      </c>
      <c r="C757" t="s">
        <v>872</v>
      </c>
      <c r="D757" t="s">
        <v>404</v>
      </c>
      <c r="E757" t="s">
        <v>684</v>
      </c>
      <c r="F757">
        <v>27</v>
      </c>
      <c r="G757">
        <v>1950</v>
      </c>
      <c r="H757">
        <v>356</v>
      </c>
      <c r="I757">
        <v>5.907</v>
      </c>
      <c r="J757">
        <v>253.44800000000001</v>
      </c>
      <c r="K757">
        <v>71</v>
      </c>
    </row>
    <row r="758" spans="1:11">
      <c r="A758">
        <v>27086</v>
      </c>
      <c r="B758" t="s">
        <v>1527</v>
      </c>
      <c r="C758" t="s">
        <v>739</v>
      </c>
      <c r="E758" t="s">
        <v>31</v>
      </c>
      <c r="F758">
        <v>19</v>
      </c>
      <c r="G758">
        <v>1947</v>
      </c>
      <c r="H758">
        <v>420</v>
      </c>
      <c r="I758">
        <v>3.0630000000000002</v>
      </c>
      <c r="J758">
        <v>179.40600000000001</v>
      </c>
      <c r="K758">
        <v>60</v>
      </c>
    </row>
    <row r="759" spans="1:11">
      <c r="A759">
        <v>20724</v>
      </c>
      <c r="B759" t="s">
        <v>1527</v>
      </c>
      <c r="C759" t="s">
        <v>753</v>
      </c>
      <c r="E759" t="s">
        <v>31</v>
      </c>
      <c r="F759">
        <v>19</v>
      </c>
      <c r="G759">
        <v>1956</v>
      </c>
      <c r="H759">
        <v>419</v>
      </c>
      <c r="I759">
        <v>3.0630000000000002</v>
      </c>
      <c r="J759">
        <v>179.40600000000001</v>
      </c>
      <c r="K759">
        <v>60</v>
      </c>
    </row>
    <row r="760" spans="1:11">
      <c r="A760">
        <v>27075</v>
      </c>
      <c r="B760" t="s">
        <v>1528</v>
      </c>
      <c r="C760" t="s">
        <v>693</v>
      </c>
      <c r="E760" t="s">
        <v>669</v>
      </c>
      <c r="F760">
        <v>61</v>
      </c>
      <c r="G760">
        <v>1982</v>
      </c>
      <c r="H760">
        <v>921</v>
      </c>
      <c r="I760">
        <v>0</v>
      </c>
      <c r="J760">
        <v>0</v>
      </c>
      <c r="K760">
        <v>0</v>
      </c>
    </row>
    <row r="761" spans="1:11">
      <c r="A761">
        <v>98417</v>
      </c>
      <c r="B761" t="s">
        <v>1529</v>
      </c>
      <c r="C761" t="s">
        <v>872</v>
      </c>
      <c r="D761" t="s">
        <v>404</v>
      </c>
      <c r="E761" t="s">
        <v>531</v>
      </c>
      <c r="F761">
        <v>64</v>
      </c>
      <c r="G761">
        <v>1953</v>
      </c>
      <c r="H761">
        <v>923</v>
      </c>
      <c r="I761">
        <v>0</v>
      </c>
      <c r="J761">
        <v>0</v>
      </c>
      <c r="K761">
        <v>0</v>
      </c>
    </row>
    <row r="762" spans="1:11">
      <c r="A762">
        <v>17008</v>
      </c>
      <c r="B762" t="s">
        <v>1529</v>
      </c>
      <c r="C762" t="s">
        <v>1530</v>
      </c>
      <c r="D762" t="s">
        <v>404</v>
      </c>
      <c r="E762" t="s">
        <v>962</v>
      </c>
      <c r="F762">
        <v>85</v>
      </c>
      <c r="G762">
        <v>1952</v>
      </c>
      <c r="H762">
        <v>922</v>
      </c>
      <c r="I762">
        <v>0</v>
      </c>
      <c r="J762">
        <v>0</v>
      </c>
      <c r="K762">
        <v>0</v>
      </c>
    </row>
    <row r="763" spans="1:11">
      <c r="A763">
        <v>17050</v>
      </c>
      <c r="B763" t="s">
        <v>1531</v>
      </c>
      <c r="C763" t="s">
        <v>762</v>
      </c>
      <c r="D763" t="s">
        <v>404</v>
      </c>
      <c r="E763" t="s">
        <v>664</v>
      </c>
      <c r="F763">
        <v>70</v>
      </c>
      <c r="G763">
        <v>1936</v>
      </c>
      <c r="H763">
        <v>924</v>
      </c>
      <c r="I763">
        <v>0</v>
      </c>
      <c r="J763">
        <v>0</v>
      </c>
      <c r="K763">
        <v>0</v>
      </c>
    </row>
    <row r="764" spans="1:11">
      <c r="A764">
        <v>13046</v>
      </c>
      <c r="B764" t="s">
        <v>1532</v>
      </c>
      <c r="C764" t="s">
        <v>741</v>
      </c>
      <c r="E764" t="s">
        <v>543</v>
      </c>
      <c r="F764">
        <v>20</v>
      </c>
      <c r="G764">
        <v>1941</v>
      </c>
      <c r="H764">
        <v>391</v>
      </c>
      <c r="I764">
        <v>4.4059999999999997</v>
      </c>
      <c r="J764">
        <v>205.71100000000001</v>
      </c>
      <c r="K764">
        <v>0</v>
      </c>
    </row>
    <row r="765" spans="1:11">
      <c r="A765">
        <v>12084</v>
      </c>
      <c r="B765" t="s">
        <v>1533</v>
      </c>
      <c r="C765" t="s">
        <v>810</v>
      </c>
      <c r="E765" t="s">
        <v>737</v>
      </c>
      <c r="F765">
        <v>21</v>
      </c>
      <c r="G765">
        <v>1963</v>
      </c>
      <c r="H765">
        <v>925</v>
      </c>
      <c r="I765">
        <v>0</v>
      </c>
      <c r="J765">
        <v>0</v>
      </c>
      <c r="K765">
        <v>0</v>
      </c>
    </row>
    <row r="766" spans="1:11">
      <c r="A766">
        <v>19073</v>
      </c>
      <c r="B766" t="s">
        <v>1534</v>
      </c>
      <c r="C766" t="s">
        <v>668</v>
      </c>
      <c r="D766" t="s">
        <v>399</v>
      </c>
      <c r="E766" t="s">
        <v>539</v>
      </c>
      <c r="F766">
        <v>89</v>
      </c>
      <c r="G766">
        <v>2009</v>
      </c>
      <c r="H766">
        <v>475</v>
      </c>
      <c r="I766">
        <v>2.141</v>
      </c>
      <c r="J766">
        <v>120.05</v>
      </c>
      <c r="K766">
        <v>30</v>
      </c>
    </row>
    <row r="767" spans="1:11">
      <c r="A767">
        <v>19074</v>
      </c>
      <c r="B767" t="s">
        <v>1534</v>
      </c>
      <c r="C767" t="s">
        <v>700</v>
      </c>
      <c r="E767" t="s">
        <v>539</v>
      </c>
      <c r="F767">
        <v>89</v>
      </c>
      <c r="G767">
        <v>1965</v>
      </c>
      <c r="H767">
        <v>507</v>
      </c>
      <c r="I767">
        <v>2.625</v>
      </c>
      <c r="J767">
        <v>91.474000000000004</v>
      </c>
      <c r="K767">
        <v>0</v>
      </c>
    </row>
    <row r="768" spans="1:11">
      <c r="A768">
        <v>19072</v>
      </c>
      <c r="B768" t="s">
        <v>1535</v>
      </c>
      <c r="C768" t="s">
        <v>723</v>
      </c>
      <c r="D768" t="s">
        <v>404</v>
      </c>
      <c r="E768" t="s">
        <v>539</v>
      </c>
      <c r="F768">
        <v>89</v>
      </c>
      <c r="G768">
        <v>1966</v>
      </c>
      <c r="H768">
        <v>577</v>
      </c>
      <c r="I768">
        <v>1.2190000000000001</v>
      </c>
      <c r="J768">
        <v>48.807000000000002</v>
      </c>
      <c r="K768">
        <v>0</v>
      </c>
    </row>
    <row r="769" spans="1:11">
      <c r="A769">
        <v>20539</v>
      </c>
      <c r="B769" t="s">
        <v>1536</v>
      </c>
      <c r="C769" t="s">
        <v>671</v>
      </c>
      <c r="E769" t="s">
        <v>987</v>
      </c>
      <c r="F769">
        <v>93</v>
      </c>
      <c r="G769">
        <v>1985</v>
      </c>
      <c r="H769">
        <v>306</v>
      </c>
      <c r="I769">
        <v>7.5940000000000003</v>
      </c>
      <c r="J769">
        <v>339.64800000000002</v>
      </c>
      <c r="K769">
        <v>121</v>
      </c>
    </row>
    <row r="770" spans="1:11">
      <c r="A770">
        <v>20540</v>
      </c>
      <c r="B770" t="s">
        <v>1537</v>
      </c>
      <c r="C770" t="s">
        <v>991</v>
      </c>
      <c r="D770" t="s">
        <v>404</v>
      </c>
      <c r="E770" t="s">
        <v>987</v>
      </c>
      <c r="F770">
        <v>93</v>
      </c>
      <c r="G770">
        <v>1993</v>
      </c>
      <c r="H770">
        <v>926</v>
      </c>
      <c r="I770">
        <v>0</v>
      </c>
      <c r="J770">
        <v>0</v>
      </c>
      <c r="K770">
        <v>0</v>
      </c>
    </row>
    <row r="771" spans="1:11">
      <c r="A771">
        <v>96041</v>
      </c>
      <c r="B771" t="s">
        <v>1538</v>
      </c>
      <c r="C771" t="s">
        <v>708</v>
      </c>
      <c r="D771" t="s">
        <v>404</v>
      </c>
      <c r="E771" t="s">
        <v>552</v>
      </c>
      <c r="F771">
        <v>1</v>
      </c>
      <c r="G771">
        <v>1955</v>
      </c>
      <c r="H771">
        <v>423</v>
      </c>
      <c r="I771">
        <v>2.8439999999999999</v>
      </c>
      <c r="J771">
        <v>178.50800000000001</v>
      </c>
      <c r="K771">
        <v>68</v>
      </c>
    </row>
    <row r="772" spans="1:11">
      <c r="A772">
        <v>14061</v>
      </c>
      <c r="B772" t="s">
        <v>1539</v>
      </c>
      <c r="C772" t="s">
        <v>678</v>
      </c>
      <c r="E772" t="s">
        <v>728</v>
      </c>
      <c r="F772">
        <v>73</v>
      </c>
      <c r="G772">
        <v>1951</v>
      </c>
      <c r="H772">
        <v>586</v>
      </c>
      <c r="I772">
        <v>1.3129999999999999</v>
      </c>
      <c r="J772">
        <v>41.564</v>
      </c>
      <c r="K772">
        <v>0</v>
      </c>
    </row>
    <row r="773" spans="1:11">
      <c r="A773">
        <v>20604</v>
      </c>
      <c r="B773" t="s">
        <v>1540</v>
      </c>
      <c r="C773" t="s">
        <v>1541</v>
      </c>
      <c r="E773" t="s">
        <v>725</v>
      </c>
      <c r="F773">
        <v>95</v>
      </c>
      <c r="G773">
        <v>1968</v>
      </c>
      <c r="H773">
        <v>927</v>
      </c>
      <c r="I773">
        <v>0</v>
      </c>
      <c r="J773">
        <v>0</v>
      </c>
      <c r="K773">
        <v>0</v>
      </c>
    </row>
    <row r="774" spans="1:11">
      <c r="A774">
        <v>20536</v>
      </c>
      <c r="B774" t="s">
        <v>1542</v>
      </c>
      <c r="C774" t="s">
        <v>866</v>
      </c>
      <c r="D774" t="s">
        <v>404</v>
      </c>
      <c r="E774" t="s">
        <v>779</v>
      </c>
      <c r="F774">
        <v>92</v>
      </c>
      <c r="G774">
        <v>1990</v>
      </c>
      <c r="H774">
        <v>232</v>
      </c>
      <c r="I774">
        <v>8.125</v>
      </c>
      <c r="J774">
        <v>564.78700000000003</v>
      </c>
      <c r="K774">
        <v>274</v>
      </c>
    </row>
    <row r="775" spans="1:11">
      <c r="A775">
        <v>17090</v>
      </c>
      <c r="B775" t="s">
        <v>1542</v>
      </c>
      <c r="C775" t="s">
        <v>686</v>
      </c>
      <c r="D775" t="s">
        <v>404</v>
      </c>
      <c r="E775" t="s">
        <v>779</v>
      </c>
      <c r="F775">
        <v>92</v>
      </c>
      <c r="G775">
        <v>1959</v>
      </c>
      <c r="H775">
        <v>125</v>
      </c>
      <c r="I775">
        <v>18.689</v>
      </c>
      <c r="J775">
        <v>1216.74</v>
      </c>
      <c r="K775">
        <v>557</v>
      </c>
    </row>
    <row r="776" spans="1:11">
      <c r="A776">
        <v>15084</v>
      </c>
      <c r="B776" t="s">
        <v>1543</v>
      </c>
      <c r="C776" t="s">
        <v>732</v>
      </c>
      <c r="E776" t="s">
        <v>718</v>
      </c>
      <c r="F776">
        <v>2</v>
      </c>
      <c r="G776">
        <v>1965</v>
      </c>
      <c r="H776">
        <v>574</v>
      </c>
      <c r="I776">
        <v>1.4370000000000001</v>
      </c>
      <c r="J776">
        <v>51.360999999999997</v>
      </c>
      <c r="K776">
        <v>0</v>
      </c>
    </row>
    <row r="777" spans="1:11">
      <c r="A777">
        <v>18130</v>
      </c>
      <c r="B777" t="s">
        <v>1544</v>
      </c>
      <c r="C777" t="s">
        <v>727</v>
      </c>
      <c r="E777" t="s">
        <v>779</v>
      </c>
      <c r="F777">
        <v>92</v>
      </c>
      <c r="G777">
        <v>1963</v>
      </c>
      <c r="H777">
        <v>126</v>
      </c>
      <c r="I777">
        <v>18.689</v>
      </c>
      <c r="J777">
        <v>1216.74</v>
      </c>
      <c r="K777">
        <v>557</v>
      </c>
    </row>
    <row r="778" spans="1:11">
      <c r="A778">
        <v>11040</v>
      </c>
      <c r="B778" t="s">
        <v>1545</v>
      </c>
      <c r="C778" t="s">
        <v>683</v>
      </c>
      <c r="E778" t="s">
        <v>552</v>
      </c>
      <c r="F778">
        <v>1</v>
      </c>
      <c r="G778">
        <v>2002</v>
      </c>
      <c r="H778">
        <v>928</v>
      </c>
      <c r="I778">
        <v>0</v>
      </c>
      <c r="J778">
        <v>0</v>
      </c>
      <c r="K778">
        <v>0</v>
      </c>
    </row>
    <row r="779" spans="1:11">
      <c r="A779">
        <v>15056</v>
      </c>
      <c r="B779" t="s">
        <v>1546</v>
      </c>
      <c r="C779" t="s">
        <v>730</v>
      </c>
      <c r="D779" t="s">
        <v>404</v>
      </c>
      <c r="E779" t="s">
        <v>552</v>
      </c>
      <c r="F779">
        <v>1</v>
      </c>
      <c r="G779">
        <v>2002</v>
      </c>
      <c r="H779">
        <v>929</v>
      </c>
      <c r="I779">
        <v>0</v>
      </c>
      <c r="J779">
        <v>0</v>
      </c>
      <c r="K779">
        <v>0</v>
      </c>
    </row>
    <row r="780" spans="1:11">
      <c r="A780">
        <v>20609</v>
      </c>
      <c r="B780" t="s">
        <v>1547</v>
      </c>
      <c r="C780" t="s">
        <v>764</v>
      </c>
      <c r="E780" t="s">
        <v>725</v>
      </c>
      <c r="F780">
        <v>95</v>
      </c>
      <c r="G780">
        <v>1960</v>
      </c>
      <c r="H780">
        <v>930</v>
      </c>
      <c r="I780">
        <v>0</v>
      </c>
      <c r="J780">
        <v>0</v>
      </c>
      <c r="K780">
        <v>0</v>
      </c>
    </row>
    <row r="781" spans="1:11">
      <c r="A781">
        <v>16109</v>
      </c>
      <c r="B781" t="s">
        <v>1548</v>
      </c>
      <c r="C781" t="s">
        <v>1215</v>
      </c>
      <c r="D781" t="s">
        <v>404</v>
      </c>
      <c r="E781" t="s">
        <v>728</v>
      </c>
      <c r="F781">
        <v>73</v>
      </c>
      <c r="G781">
        <v>1949</v>
      </c>
      <c r="H781">
        <v>101</v>
      </c>
      <c r="I781">
        <v>20.315000000000001</v>
      </c>
      <c r="J781">
        <v>1401.5319999999999</v>
      </c>
      <c r="K781">
        <v>591</v>
      </c>
    </row>
    <row r="782" spans="1:11">
      <c r="A782">
        <v>14098</v>
      </c>
      <c r="B782" t="s">
        <v>1549</v>
      </c>
      <c r="C782" t="s">
        <v>700</v>
      </c>
      <c r="E782" t="s">
        <v>446</v>
      </c>
      <c r="F782">
        <v>52</v>
      </c>
      <c r="G782">
        <v>1980</v>
      </c>
      <c r="H782">
        <v>379</v>
      </c>
      <c r="I782">
        <v>4.72</v>
      </c>
      <c r="J782">
        <v>217.21700000000001</v>
      </c>
      <c r="K782">
        <v>36</v>
      </c>
    </row>
    <row r="783" spans="1:11">
      <c r="A783">
        <v>18085</v>
      </c>
      <c r="B783" t="s">
        <v>1550</v>
      </c>
      <c r="C783" t="s">
        <v>681</v>
      </c>
      <c r="E783" t="s">
        <v>539</v>
      </c>
      <c r="F783">
        <v>89</v>
      </c>
      <c r="G783">
        <v>1948</v>
      </c>
      <c r="H783">
        <v>931</v>
      </c>
      <c r="I783">
        <v>0</v>
      </c>
      <c r="J783">
        <v>0</v>
      </c>
      <c r="K783">
        <v>0</v>
      </c>
    </row>
    <row r="784" spans="1:11">
      <c r="A784">
        <v>15009</v>
      </c>
      <c r="B784" t="s">
        <v>1551</v>
      </c>
      <c r="C784" t="s">
        <v>660</v>
      </c>
      <c r="E784" t="s">
        <v>792</v>
      </c>
      <c r="F784">
        <v>15</v>
      </c>
      <c r="G784">
        <v>1995</v>
      </c>
      <c r="H784">
        <v>53</v>
      </c>
      <c r="I784">
        <v>32.688000000000002</v>
      </c>
      <c r="J784">
        <v>1889.4280000000001</v>
      </c>
      <c r="K784">
        <v>603</v>
      </c>
    </row>
    <row r="785" spans="1:11">
      <c r="A785">
        <v>15008</v>
      </c>
      <c r="B785" t="s">
        <v>1551</v>
      </c>
      <c r="C785" t="s">
        <v>1391</v>
      </c>
      <c r="E785" t="s">
        <v>792</v>
      </c>
      <c r="F785">
        <v>15</v>
      </c>
      <c r="G785">
        <v>1995</v>
      </c>
      <c r="H785">
        <v>93</v>
      </c>
      <c r="I785">
        <v>29.97</v>
      </c>
      <c r="J785">
        <v>1452.4639999999999</v>
      </c>
      <c r="K785">
        <v>323</v>
      </c>
    </row>
    <row r="786" spans="1:11">
      <c r="A786">
        <v>20618</v>
      </c>
      <c r="B786" t="s">
        <v>1787</v>
      </c>
      <c r="C786" t="s">
        <v>978</v>
      </c>
      <c r="D786" t="s">
        <v>399</v>
      </c>
      <c r="E786" t="s">
        <v>725</v>
      </c>
      <c r="F786">
        <v>95</v>
      </c>
      <c r="G786">
        <v>2009</v>
      </c>
      <c r="H786">
        <v>932</v>
      </c>
      <c r="I786">
        <v>0</v>
      </c>
      <c r="J786">
        <v>0</v>
      </c>
      <c r="K786">
        <v>0</v>
      </c>
    </row>
    <row r="787" spans="1:11">
      <c r="A787">
        <v>18128</v>
      </c>
      <c r="B787" t="s">
        <v>1552</v>
      </c>
      <c r="C787" t="s">
        <v>822</v>
      </c>
      <c r="E787" t="s">
        <v>653</v>
      </c>
      <c r="F787">
        <v>86</v>
      </c>
      <c r="G787">
        <v>1990</v>
      </c>
      <c r="H787">
        <v>933</v>
      </c>
      <c r="I787">
        <v>0</v>
      </c>
      <c r="J787">
        <v>0</v>
      </c>
      <c r="K787">
        <v>0</v>
      </c>
    </row>
    <row r="788" spans="1:11">
      <c r="A788">
        <v>15081</v>
      </c>
      <c r="B788" t="s">
        <v>1553</v>
      </c>
      <c r="C788" t="s">
        <v>668</v>
      </c>
      <c r="E788" t="s">
        <v>718</v>
      </c>
      <c r="F788">
        <v>2</v>
      </c>
      <c r="G788">
        <v>1992</v>
      </c>
      <c r="H788">
        <v>634</v>
      </c>
      <c r="I788">
        <v>0.65600000000000003</v>
      </c>
      <c r="J788">
        <v>19.134</v>
      </c>
      <c r="K788">
        <v>0</v>
      </c>
    </row>
    <row r="789" spans="1:11">
      <c r="A789">
        <v>26001</v>
      </c>
      <c r="B789" t="s">
        <v>1554</v>
      </c>
      <c r="C789" t="s">
        <v>800</v>
      </c>
      <c r="D789" t="s">
        <v>404</v>
      </c>
      <c r="E789" t="s">
        <v>29</v>
      </c>
      <c r="F789">
        <v>17</v>
      </c>
      <c r="G789">
        <v>1997</v>
      </c>
      <c r="H789">
        <v>934</v>
      </c>
      <c r="I789">
        <v>0</v>
      </c>
      <c r="J789">
        <v>0</v>
      </c>
      <c r="K789">
        <v>0</v>
      </c>
    </row>
    <row r="790" spans="1:11">
      <c r="A790">
        <v>20521</v>
      </c>
      <c r="B790" t="s">
        <v>1555</v>
      </c>
      <c r="C790" t="s">
        <v>764</v>
      </c>
      <c r="E790" t="s">
        <v>714</v>
      </c>
      <c r="F790">
        <v>76</v>
      </c>
      <c r="G790">
        <v>1942</v>
      </c>
      <c r="H790">
        <v>935</v>
      </c>
      <c r="I790">
        <v>0</v>
      </c>
      <c r="J790">
        <v>0</v>
      </c>
      <c r="K790">
        <v>0</v>
      </c>
    </row>
    <row r="791" spans="1:11">
      <c r="A791">
        <v>12022</v>
      </c>
      <c r="B791" t="s">
        <v>1556</v>
      </c>
      <c r="C791" t="s">
        <v>1290</v>
      </c>
      <c r="D791" t="s">
        <v>404</v>
      </c>
      <c r="E791" t="s">
        <v>29</v>
      </c>
      <c r="F791">
        <v>17</v>
      </c>
      <c r="G791">
        <v>1986</v>
      </c>
      <c r="H791">
        <v>4</v>
      </c>
      <c r="I791">
        <v>49.75</v>
      </c>
      <c r="J791">
        <v>3585.3629999999998</v>
      </c>
      <c r="K791">
        <v>1600</v>
      </c>
    </row>
    <row r="792" spans="1:11">
      <c r="A792">
        <v>13041</v>
      </c>
      <c r="B792" t="s">
        <v>1557</v>
      </c>
      <c r="C792" t="s">
        <v>666</v>
      </c>
      <c r="D792" t="s">
        <v>404</v>
      </c>
      <c r="E792" t="s">
        <v>552</v>
      </c>
      <c r="F792">
        <v>1</v>
      </c>
      <c r="G792">
        <v>1959</v>
      </c>
      <c r="H792">
        <v>60</v>
      </c>
      <c r="I792">
        <v>26.562999999999999</v>
      </c>
      <c r="J792">
        <v>1755.415</v>
      </c>
      <c r="K792">
        <v>600</v>
      </c>
    </row>
    <row r="793" spans="1:11">
      <c r="A793">
        <v>16145</v>
      </c>
      <c r="B793" t="s">
        <v>1558</v>
      </c>
      <c r="C793" t="s">
        <v>671</v>
      </c>
      <c r="E793" t="s">
        <v>703</v>
      </c>
      <c r="F793">
        <v>69</v>
      </c>
      <c r="G793">
        <v>1981</v>
      </c>
      <c r="H793">
        <v>363</v>
      </c>
      <c r="I793">
        <v>5.1879999999999997</v>
      </c>
      <c r="J793">
        <v>246.941</v>
      </c>
      <c r="K793">
        <v>83</v>
      </c>
    </row>
    <row r="794" spans="1:11">
      <c r="A794">
        <v>17094</v>
      </c>
      <c r="B794" t="s">
        <v>1559</v>
      </c>
      <c r="C794" t="s">
        <v>655</v>
      </c>
      <c r="D794" t="s">
        <v>404</v>
      </c>
      <c r="E794" t="s">
        <v>703</v>
      </c>
      <c r="F794">
        <v>69</v>
      </c>
      <c r="G794">
        <v>2001</v>
      </c>
      <c r="H794">
        <v>936</v>
      </c>
      <c r="I794">
        <v>0</v>
      </c>
      <c r="J794">
        <v>0</v>
      </c>
      <c r="K794">
        <v>0</v>
      </c>
    </row>
    <row r="795" spans="1:11">
      <c r="A795">
        <v>96050</v>
      </c>
      <c r="B795" t="s">
        <v>1560</v>
      </c>
      <c r="C795" t="s">
        <v>1561</v>
      </c>
      <c r="E795" t="s">
        <v>737</v>
      </c>
      <c r="F795">
        <v>21</v>
      </c>
      <c r="G795">
        <v>1928</v>
      </c>
      <c r="H795">
        <v>937</v>
      </c>
      <c r="I795">
        <v>0</v>
      </c>
      <c r="J795">
        <v>0</v>
      </c>
      <c r="K795">
        <v>0</v>
      </c>
    </row>
    <row r="796" spans="1:11">
      <c r="A796">
        <v>12049</v>
      </c>
      <c r="B796" t="s">
        <v>1562</v>
      </c>
      <c r="C796" t="s">
        <v>693</v>
      </c>
      <c r="E796" t="s">
        <v>452</v>
      </c>
      <c r="F796">
        <v>14</v>
      </c>
      <c r="G796">
        <v>1982</v>
      </c>
      <c r="H796">
        <v>137</v>
      </c>
      <c r="I796">
        <v>21.812999999999999</v>
      </c>
      <c r="J796">
        <v>1097.982</v>
      </c>
      <c r="K796">
        <v>252</v>
      </c>
    </row>
    <row r="797" spans="1:11">
      <c r="A797">
        <v>19038</v>
      </c>
      <c r="B797" t="s">
        <v>1563</v>
      </c>
      <c r="C797" t="s">
        <v>700</v>
      </c>
      <c r="E797" t="s">
        <v>869</v>
      </c>
      <c r="F797">
        <v>66</v>
      </c>
      <c r="G797">
        <v>1968</v>
      </c>
      <c r="H797">
        <v>224</v>
      </c>
      <c r="I797">
        <v>13.000999999999999</v>
      </c>
      <c r="J797">
        <v>616.11199999999997</v>
      </c>
      <c r="K797">
        <v>158</v>
      </c>
    </row>
    <row r="798" spans="1:11">
      <c r="A798">
        <v>19053</v>
      </c>
      <c r="B798" t="s">
        <v>1564</v>
      </c>
      <c r="C798" t="s">
        <v>732</v>
      </c>
      <c r="E798" t="s">
        <v>539</v>
      </c>
      <c r="F798">
        <v>89</v>
      </c>
      <c r="G798">
        <v>1967</v>
      </c>
      <c r="H798">
        <v>302</v>
      </c>
      <c r="I798">
        <v>7.4690000000000003</v>
      </c>
      <c r="J798">
        <v>346.90800000000002</v>
      </c>
      <c r="K798">
        <v>50</v>
      </c>
    </row>
    <row r="799" spans="1:11">
      <c r="A799">
        <v>27051</v>
      </c>
      <c r="B799" t="s">
        <v>1565</v>
      </c>
      <c r="C799" t="s">
        <v>775</v>
      </c>
      <c r="D799" t="s">
        <v>404</v>
      </c>
      <c r="E799" t="s">
        <v>552</v>
      </c>
      <c r="F799">
        <v>1</v>
      </c>
      <c r="G799">
        <v>1953</v>
      </c>
      <c r="H799">
        <v>407</v>
      </c>
      <c r="I799">
        <v>3.782</v>
      </c>
      <c r="J799">
        <v>190.29900000000001</v>
      </c>
      <c r="K799">
        <v>52</v>
      </c>
    </row>
    <row r="800" spans="1:11">
      <c r="A800">
        <v>15055</v>
      </c>
      <c r="B800" t="s">
        <v>1566</v>
      </c>
      <c r="C800" t="s">
        <v>822</v>
      </c>
      <c r="D800" t="s">
        <v>399</v>
      </c>
      <c r="E800" t="s">
        <v>552</v>
      </c>
      <c r="F800">
        <v>1</v>
      </c>
      <c r="G800">
        <v>2005</v>
      </c>
      <c r="H800">
        <v>176</v>
      </c>
      <c r="I800">
        <v>12.164</v>
      </c>
      <c r="J800">
        <v>830.53200000000004</v>
      </c>
      <c r="K800">
        <v>312</v>
      </c>
    </row>
    <row r="801" spans="1:11">
      <c r="A801">
        <v>27015</v>
      </c>
      <c r="B801" t="s">
        <v>1566</v>
      </c>
      <c r="C801" t="s">
        <v>658</v>
      </c>
      <c r="E801" t="s">
        <v>552</v>
      </c>
      <c r="F801">
        <v>1</v>
      </c>
      <c r="G801">
        <v>1997</v>
      </c>
      <c r="H801">
        <v>25</v>
      </c>
      <c r="I801">
        <v>36.25</v>
      </c>
      <c r="J801">
        <v>2271.5709999999999</v>
      </c>
      <c r="K801">
        <v>696</v>
      </c>
    </row>
    <row r="802" spans="1:11">
      <c r="A802">
        <v>28024</v>
      </c>
      <c r="B802" t="s">
        <v>1567</v>
      </c>
      <c r="C802" t="s">
        <v>891</v>
      </c>
      <c r="E802" t="s">
        <v>684</v>
      </c>
      <c r="F802">
        <v>27</v>
      </c>
      <c r="G802">
        <v>1957</v>
      </c>
      <c r="H802">
        <v>938</v>
      </c>
      <c r="I802">
        <v>0</v>
      </c>
      <c r="J802">
        <v>0</v>
      </c>
      <c r="K802">
        <v>0</v>
      </c>
    </row>
    <row r="803" spans="1:11">
      <c r="A803">
        <v>16053</v>
      </c>
      <c r="B803" t="s">
        <v>1568</v>
      </c>
      <c r="C803" t="s">
        <v>700</v>
      </c>
      <c r="E803" t="s">
        <v>930</v>
      </c>
      <c r="F803">
        <v>82</v>
      </c>
      <c r="G803">
        <v>1967</v>
      </c>
      <c r="H803">
        <v>174</v>
      </c>
      <c r="I803">
        <v>13.125</v>
      </c>
      <c r="J803">
        <v>843.45299999999997</v>
      </c>
      <c r="K803">
        <v>306</v>
      </c>
    </row>
    <row r="804" spans="1:11">
      <c r="A804">
        <v>20507</v>
      </c>
      <c r="B804" t="s">
        <v>1569</v>
      </c>
      <c r="C804" t="s">
        <v>1570</v>
      </c>
      <c r="E804" t="s">
        <v>47</v>
      </c>
      <c r="F804">
        <v>33</v>
      </c>
      <c r="G804">
        <v>1947</v>
      </c>
      <c r="H804">
        <v>939</v>
      </c>
      <c r="I804">
        <v>0</v>
      </c>
      <c r="J804">
        <v>0</v>
      </c>
      <c r="K804">
        <v>0</v>
      </c>
    </row>
    <row r="805" spans="1:11">
      <c r="A805">
        <v>96095</v>
      </c>
      <c r="B805" t="s">
        <v>1571</v>
      </c>
      <c r="C805" t="s">
        <v>891</v>
      </c>
      <c r="E805" t="s">
        <v>687</v>
      </c>
      <c r="F805">
        <v>16</v>
      </c>
      <c r="G805">
        <v>1968</v>
      </c>
      <c r="H805">
        <v>494</v>
      </c>
      <c r="I805">
        <v>3.5</v>
      </c>
      <c r="J805">
        <v>102.05</v>
      </c>
      <c r="K805">
        <v>0</v>
      </c>
    </row>
    <row r="806" spans="1:11">
      <c r="A806">
        <v>14055</v>
      </c>
      <c r="B806" t="s">
        <v>1571</v>
      </c>
      <c r="C806" t="s">
        <v>700</v>
      </c>
      <c r="E806" t="s">
        <v>921</v>
      </c>
      <c r="F806">
        <v>68</v>
      </c>
      <c r="G806">
        <v>1956</v>
      </c>
      <c r="H806">
        <v>211</v>
      </c>
      <c r="I806">
        <v>12.375999999999999</v>
      </c>
      <c r="J806">
        <v>653.39700000000005</v>
      </c>
      <c r="K806">
        <v>171</v>
      </c>
    </row>
    <row r="807" spans="1:11">
      <c r="A807">
        <v>16117</v>
      </c>
      <c r="B807" t="s">
        <v>1571</v>
      </c>
      <c r="C807" t="s">
        <v>868</v>
      </c>
      <c r="E807" t="s">
        <v>921</v>
      </c>
      <c r="F807">
        <v>68</v>
      </c>
      <c r="G807">
        <v>1955</v>
      </c>
      <c r="H807">
        <v>98</v>
      </c>
      <c r="I807">
        <v>17.876999999999999</v>
      </c>
      <c r="J807">
        <v>1406.471</v>
      </c>
      <c r="K807">
        <v>667</v>
      </c>
    </row>
    <row r="808" spans="1:11">
      <c r="A808">
        <v>10092</v>
      </c>
      <c r="B808" t="s">
        <v>1572</v>
      </c>
      <c r="C808" t="s">
        <v>1460</v>
      </c>
      <c r="D808" t="s">
        <v>404</v>
      </c>
      <c r="E808" t="s">
        <v>703</v>
      </c>
      <c r="F808">
        <v>69</v>
      </c>
      <c r="G808">
        <v>1957</v>
      </c>
      <c r="H808">
        <v>940</v>
      </c>
      <c r="I808">
        <v>0</v>
      </c>
      <c r="J808">
        <v>0</v>
      </c>
      <c r="K808">
        <v>0</v>
      </c>
    </row>
    <row r="809" spans="1:11">
      <c r="A809">
        <v>11051</v>
      </c>
      <c r="B809" t="s">
        <v>1573</v>
      </c>
      <c r="C809" t="s">
        <v>732</v>
      </c>
      <c r="E809" t="s">
        <v>437</v>
      </c>
      <c r="F809">
        <v>22</v>
      </c>
      <c r="G809">
        <v>1970</v>
      </c>
      <c r="H809">
        <v>941</v>
      </c>
      <c r="I809">
        <v>0</v>
      </c>
      <c r="J809">
        <v>0</v>
      </c>
      <c r="K809">
        <v>0</v>
      </c>
    </row>
    <row r="810" spans="1:11">
      <c r="A810">
        <v>96024</v>
      </c>
      <c r="B810" t="s">
        <v>1574</v>
      </c>
      <c r="C810" t="s">
        <v>700</v>
      </c>
      <c r="E810" t="s">
        <v>561</v>
      </c>
      <c r="F810">
        <v>10</v>
      </c>
      <c r="G810">
        <v>1963</v>
      </c>
      <c r="H810">
        <v>474</v>
      </c>
      <c r="I810">
        <v>3.0630000000000002</v>
      </c>
      <c r="J810">
        <v>120.155</v>
      </c>
      <c r="K810">
        <v>0</v>
      </c>
    </row>
    <row r="811" spans="1:11">
      <c r="A811">
        <v>96152</v>
      </c>
      <c r="B811" t="s">
        <v>1574</v>
      </c>
      <c r="C811" t="s">
        <v>682</v>
      </c>
      <c r="E811" t="s">
        <v>561</v>
      </c>
      <c r="F811">
        <v>10</v>
      </c>
      <c r="G811">
        <v>1987</v>
      </c>
      <c r="H811">
        <v>187</v>
      </c>
      <c r="I811">
        <v>18</v>
      </c>
      <c r="J811">
        <v>777.505</v>
      </c>
      <c r="K811">
        <v>113</v>
      </c>
    </row>
    <row r="812" spans="1:11">
      <c r="A812">
        <v>96025</v>
      </c>
      <c r="B812" t="s">
        <v>1575</v>
      </c>
      <c r="C812" t="s">
        <v>850</v>
      </c>
      <c r="D812" t="s">
        <v>404</v>
      </c>
      <c r="E812" t="s">
        <v>561</v>
      </c>
      <c r="F812">
        <v>10</v>
      </c>
      <c r="G812">
        <v>1965</v>
      </c>
      <c r="H812">
        <v>501</v>
      </c>
      <c r="I812">
        <v>3.4689999999999999</v>
      </c>
      <c r="J812">
        <v>95.695999999999998</v>
      </c>
      <c r="K812">
        <v>0</v>
      </c>
    </row>
    <row r="813" spans="1:11">
      <c r="A813">
        <v>18143</v>
      </c>
      <c r="B813" t="s">
        <v>1576</v>
      </c>
      <c r="C813" t="s">
        <v>673</v>
      </c>
      <c r="D813" t="s">
        <v>404</v>
      </c>
      <c r="E813" t="s">
        <v>839</v>
      </c>
      <c r="F813">
        <v>91</v>
      </c>
      <c r="G813">
        <v>1964</v>
      </c>
      <c r="H813">
        <v>613</v>
      </c>
      <c r="I813">
        <v>0.625</v>
      </c>
      <c r="J813">
        <v>25.780999999999999</v>
      </c>
      <c r="K813">
        <v>0</v>
      </c>
    </row>
    <row r="814" spans="1:11">
      <c r="A814">
        <v>18098</v>
      </c>
      <c r="B814" t="s">
        <v>1577</v>
      </c>
      <c r="C814" t="s">
        <v>702</v>
      </c>
      <c r="E814" t="s">
        <v>718</v>
      </c>
      <c r="F814">
        <v>2</v>
      </c>
      <c r="G814">
        <v>1978</v>
      </c>
      <c r="H814">
        <v>312</v>
      </c>
      <c r="I814">
        <v>8.9380000000000006</v>
      </c>
      <c r="J814">
        <v>333.51600000000002</v>
      </c>
      <c r="K814">
        <v>0</v>
      </c>
    </row>
    <row r="815" spans="1:11">
      <c r="A815">
        <v>16132</v>
      </c>
      <c r="B815" t="s">
        <v>1578</v>
      </c>
      <c r="C815" t="s">
        <v>1013</v>
      </c>
      <c r="D815" t="s">
        <v>801</v>
      </c>
      <c r="E815" t="s">
        <v>718</v>
      </c>
      <c r="F815">
        <v>2</v>
      </c>
      <c r="G815">
        <v>2008</v>
      </c>
      <c r="H815">
        <v>491</v>
      </c>
      <c r="I815">
        <v>3</v>
      </c>
      <c r="J815">
        <v>104.81399999999999</v>
      </c>
      <c r="K815">
        <v>0</v>
      </c>
    </row>
    <row r="816" spans="1:11">
      <c r="A816">
        <v>16133</v>
      </c>
      <c r="B816" t="s">
        <v>1578</v>
      </c>
      <c r="C816" t="s">
        <v>1579</v>
      </c>
      <c r="D816" t="s">
        <v>801</v>
      </c>
      <c r="E816" t="s">
        <v>718</v>
      </c>
      <c r="F816">
        <v>2</v>
      </c>
      <c r="G816">
        <v>2005</v>
      </c>
      <c r="H816">
        <v>275</v>
      </c>
      <c r="I816">
        <v>7.8129999999999997</v>
      </c>
      <c r="J816">
        <v>417.661</v>
      </c>
      <c r="K816">
        <v>107</v>
      </c>
    </row>
    <row r="817" spans="1:11">
      <c r="A817">
        <v>96129</v>
      </c>
      <c r="B817" t="s">
        <v>1580</v>
      </c>
      <c r="C817" t="s">
        <v>843</v>
      </c>
      <c r="E817" t="s">
        <v>1028</v>
      </c>
      <c r="F817">
        <v>7</v>
      </c>
      <c r="G817">
        <v>1971</v>
      </c>
      <c r="H817">
        <v>942</v>
      </c>
      <c r="I817">
        <v>0</v>
      </c>
      <c r="J817">
        <v>0</v>
      </c>
      <c r="K817">
        <v>0</v>
      </c>
    </row>
    <row r="818" spans="1:11">
      <c r="A818">
        <v>28047</v>
      </c>
      <c r="B818" t="s">
        <v>1581</v>
      </c>
      <c r="C818" t="s">
        <v>1582</v>
      </c>
      <c r="E818" t="s">
        <v>833</v>
      </c>
      <c r="F818">
        <v>54</v>
      </c>
      <c r="G818">
        <v>1962</v>
      </c>
      <c r="H818">
        <v>241</v>
      </c>
      <c r="I818">
        <v>6.117</v>
      </c>
      <c r="J818">
        <v>528.44000000000005</v>
      </c>
      <c r="K818">
        <v>262</v>
      </c>
    </row>
    <row r="819" spans="1:11">
      <c r="A819">
        <v>29023</v>
      </c>
      <c r="B819" t="s">
        <v>1583</v>
      </c>
      <c r="C819" t="s">
        <v>681</v>
      </c>
      <c r="E819" t="s">
        <v>947</v>
      </c>
      <c r="F819">
        <v>56</v>
      </c>
      <c r="G819">
        <v>1947</v>
      </c>
      <c r="H819">
        <v>381</v>
      </c>
      <c r="I819">
        <v>5.7809999999999997</v>
      </c>
      <c r="J819">
        <v>216.66200000000001</v>
      </c>
      <c r="K819">
        <v>0</v>
      </c>
    </row>
    <row r="820" spans="1:11">
      <c r="A820">
        <v>11013</v>
      </c>
      <c r="B820" t="s">
        <v>1584</v>
      </c>
      <c r="C820" t="s">
        <v>720</v>
      </c>
      <c r="D820" t="s">
        <v>404</v>
      </c>
      <c r="E820" t="s">
        <v>947</v>
      </c>
      <c r="F820">
        <v>56</v>
      </c>
      <c r="G820">
        <v>1948</v>
      </c>
      <c r="H820">
        <v>477</v>
      </c>
      <c r="I820">
        <v>3.5640000000000001</v>
      </c>
      <c r="J820">
        <v>118.242</v>
      </c>
      <c r="K820">
        <v>0</v>
      </c>
    </row>
    <row r="821" spans="1:11">
      <c r="A821">
        <v>12064</v>
      </c>
      <c r="B821" t="s">
        <v>1585</v>
      </c>
      <c r="C821" t="s">
        <v>732</v>
      </c>
      <c r="E821" t="s">
        <v>894</v>
      </c>
      <c r="F821">
        <v>74</v>
      </c>
      <c r="G821">
        <v>1981</v>
      </c>
      <c r="H821">
        <v>236</v>
      </c>
      <c r="I821">
        <v>9.6880000000000006</v>
      </c>
      <c r="J821">
        <v>554.89099999999996</v>
      </c>
      <c r="K821">
        <v>233</v>
      </c>
    </row>
    <row r="822" spans="1:11">
      <c r="A822">
        <v>22990</v>
      </c>
      <c r="B822" t="s">
        <v>1585</v>
      </c>
      <c r="C822" t="s">
        <v>843</v>
      </c>
      <c r="E822" t="s">
        <v>680</v>
      </c>
      <c r="F822">
        <v>29</v>
      </c>
      <c r="G822">
        <v>1967</v>
      </c>
      <c r="H822">
        <v>357</v>
      </c>
      <c r="I822">
        <v>4.8449999999999998</v>
      </c>
      <c r="J822">
        <v>252.24799999999999</v>
      </c>
      <c r="K822">
        <v>62</v>
      </c>
    </row>
    <row r="823" spans="1:11">
      <c r="A823">
        <v>28055</v>
      </c>
      <c r="B823" t="s">
        <v>1586</v>
      </c>
      <c r="C823" t="s">
        <v>1177</v>
      </c>
      <c r="D823" t="s">
        <v>404</v>
      </c>
      <c r="E823" t="s">
        <v>947</v>
      </c>
      <c r="F823">
        <v>56</v>
      </c>
      <c r="G823">
        <v>1970</v>
      </c>
      <c r="H823">
        <v>73</v>
      </c>
      <c r="I823">
        <v>27.626000000000001</v>
      </c>
      <c r="J823">
        <v>1692.5630000000001</v>
      </c>
      <c r="K823">
        <v>701</v>
      </c>
    </row>
    <row r="824" spans="1:11">
      <c r="A824">
        <v>10093</v>
      </c>
      <c r="B824" t="s">
        <v>1587</v>
      </c>
      <c r="C824" t="s">
        <v>904</v>
      </c>
      <c r="E824" t="s">
        <v>703</v>
      </c>
      <c r="F824">
        <v>69</v>
      </c>
      <c r="G824">
        <v>1947</v>
      </c>
      <c r="H824">
        <v>321</v>
      </c>
      <c r="I824">
        <v>5.6879999999999997</v>
      </c>
      <c r="J824">
        <v>317.387</v>
      </c>
      <c r="K824">
        <v>113</v>
      </c>
    </row>
    <row r="825" spans="1:11">
      <c r="A825">
        <v>96042</v>
      </c>
      <c r="B825" t="s">
        <v>1588</v>
      </c>
      <c r="C825" t="s">
        <v>775</v>
      </c>
      <c r="D825" t="s">
        <v>404</v>
      </c>
      <c r="E825" t="s">
        <v>552</v>
      </c>
      <c r="F825">
        <v>1</v>
      </c>
      <c r="G825">
        <v>1963</v>
      </c>
      <c r="H825">
        <v>402</v>
      </c>
      <c r="I825">
        <v>3.375</v>
      </c>
      <c r="J825">
        <v>194.31100000000001</v>
      </c>
      <c r="K825">
        <v>68</v>
      </c>
    </row>
    <row r="826" spans="1:11">
      <c r="A826">
        <v>20500</v>
      </c>
      <c r="B826" t="s">
        <v>1588</v>
      </c>
      <c r="C826" t="s">
        <v>1027</v>
      </c>
      <c r="D826" t="s">
        <v>404</v>
      </c>
      <c r="E826" t="s">
        <v>552</v>
      </c>
      <c r="F826">
        <v>1</v>
      </c>
      <c r="G826">
        <v>1971</v>
      </c>
      <c r="H826">
        <v>943</v>
      </c>
      <c r="I826">
        <v>0</v>
      </c>
      <c r="J826">
        <v>0</v>
      </c>
      <c r="K826">
        <v>0</v>
      </c>
    </row>
    <row r="827" spans="1:11">
      <c r="A827">
        <v>20559</v>
      </c>
      <c r="B827" t="s">
        <v>1589</v>
      </c>
      <c r="C827" t="s">
        <v>1590</v>
      </c>
      <c r="D827" t="s">
        <v>399</v>
      </c>
      <c r="E827" t="s">
        <v>699</v>
      </c>
      <c r="F827">
        <v>94</v>
      </c>
      <c r="G827">
        <v>2004</v>
      </c>
      <c r="H827">
        <v>469</v>
      </c>
      <c r="I827">
        <v>3.6880000000000002</v>
      </c>
      <c r="J827">
        <v>126.46299999999999</v>
      </c>
      <c r="K827">
        <v>0</v>
      </c>
    </row>
    <row r="828" spans="1:11">
      <c r="A828">
        <v>18110</v>
      </c>
      <c r="B828" t="s">
        <v>1591</v>
      </c>
      <c r="C828" t="s">
        <v>678</v>
      </c>
      <c r="E828" t="s">
        <v>1378</v>
      </c>
      <c r="F828">
        <v>31</v>
      </c>
      <c r="G828">
        <v>1979</v>
      </c>
      <c r="H828">
        <v>944</v>
      </c>
      <c r="I828">
        <v>0</v>
      </c>
      <c r="J828">
        <v>0</v>
      </c>
      <c r="K828">
        <v>0</v>
      </c>
    </row>
    <row r="829" spans="1:11">
      <c r="A829">
        <v>21756</v>
      </c>
      <c r="B829" t="s">
        <v>1592</v>
      </c>
      <c r="C829" t="s">
        <v>911</v>
      </c>
      <c r="D829" t="s">
        <v>404</v>
      </c>
      <c r="E829" t="s">
        <v>1378</v>
      </c>
      <c r="F829">
        <v>31</v>
      </c>
      <c r="G829">
        <v>1985</v>
      </c>
      <c r="H829">
        <v>227</v>
      </c>
      <c r="I829">
        <v>7.484</v>
      </c>
      <c r="J829">
        <v>589.43700000000001</v>
      </c>
      <c r="K829">
        <v>283</v>
      </c>
    </row>
    <row r="830" spans="1:11">
      <c r="A830">
        <v>99596</v>
      </c>
      <c r="B830" t="s">
        <v>1593</v>
      </c>
      <c r="C830" t="s">
        <v>678</v>
      </c>
      <c r="E830" t="s">
        <v>31</v>
      </c>
      <c r="F830">
        <v>19</v>
      </c>
      <c r="G830">
        <v>1952</v>
      </c>
      <c r="H830">
        <v>590</v>
      </c>
      <c r="I830">
        <v>1.25</v>
      </c>
      <c r="J830">
        <v>40.805999999999997</v>
      </c>
      <c r="K830">
        <v>0</v>
      </c>
    </row>
    <row r="831" spans="1:11">
      <c r="A831">
        <v>17045</v>
      </c>
      <c r="B831" t="s">
        <v>1594</v>
      </c>
      <c r="C831" t="s">
        <v>1595</v>
      </c>
      <c r="D831" t="s">
        <v>801</v>
      </c>
      <c r="E831" t="s">
        <v>679</v>
      </c>
      <c r="F831">
        <v>51</v>
      </c>
      <c r="G831">
        <v>2007</v>
      </c>
      <c r="H831">
        <v>945</v>
      </c>
      <c r="I831">
        <v>0</v>
      </c>
      <c r="J831">
        <v>0</v>
      </c>
      <c r="K831">
        <v>0</v>
      </c>
    </row>
    <row r="832" spans="1:11">
      <c r="A832">
        <v>28004</v>
      </c>
      <c r="B832" t="s">
        <v>1596</v>
      </c>
      <c r="C832" t="s">
        <v>700</v>
      </c>
      <c r="E832" t="s">
        <v>947</v>
      </c>
      <c r="F832">
        <v>56</v>
      </c>
      <c r="G832">
        <v>1978</v>
      </c>
      <c r="H832">
        <v>33</v>
      </c>
      <c r="I832">
        <v>29.969000000000001</v>
      </c>
      <c r="J832">
        <v>2134.3809999999999</v>
      </c>
      <c r="K832">
        <v>941</v>
      </c>
    </row>
    <row r="833" spans="1:11">
      <c r="A833">
        <v>16027</v>
      </c>
      <c r="B833" t="s">
        <v>1597</v>
      </c>
      <c r="C833" t="s">
        <v>723</v>
      </c>
      <c r="D833" t="s">
        <v>404</v>
      </c>
      <c r="E833" t="s">
        <v>680</v>
      </c>
      <c r="F833">
        <v>29</v>
      </c>
      <c r="G833">
        <v>1972</v>
      </c>
      <c r="H833">
        <v>220</v>
      </c>
      <c r="I833">
        <v>15.939</v>
      </c>
      <c r="J833">
        <v>631.971</v>
      </c>
      <c r="K833">
        <v>73</v>
      </c>
    </row>
    <row r="834" spans="1:11">
      <c r="A834">
        <v>12017</v>
      </c>
      <c r="B834" t="s">
        <v>1597</v>
      </c>
      <c r="C834" t="s">
        <v>941</v>
      </c>
      <c r="D834" t="s">
        <v>404</v>
      </c>
      <c r="E834" t="s">
        <v>679</v>
      </c>
      <c r="F834">
        <v>51</v>
      </c>
      <c r="G834">
        <v>1968</v>
      </c>
      <c r="H834">
        <v>52</v>
      </c>
      <c r="I834">
        <v>29.719000000000001</v>
      </c>
      <c r="J834">
        <v>1893.1489999999999</v>
      </c>
      <c r="K834">
        <v>686</v>
      </c>
    </row>
    <row r="835" spans="1:11">
      <c r="A835">
        <v>10135</v>
      </c>
      <c r="B835" t="s">
        <v>1598</v>
      </c>
      <c r="C835" t="s">
        <v>700</v>
      </c>
      <c r="E835" t="s">
        <v>552</v>
      </c>
      <c r="F835">
        <v>1</v>
      </c>
      <c r="G835">
        <v>1945</v>
      </c>
      <c r="H835">
        <v>946</v>
      </c>
      <c r="I835">
        <v>0</v>
      </c>
      <c r="J835">
        <v>0</v>
      </c>
      <c r="K835">
        <v>0</v>
      </c>
    </row>
    <row r="836" spans="1:11">
      <c r="A836">
        <v>16114</v>
      </c>
      <c r="B836" t="s">
        <v>1599</v>
      </c>
      <c r="C836" t="s">
        <v>681</v>
      </c>
      <c r="E836" t="s">
        <v>737</v>
      </c>
      <c r="F836">
        <v>21</v>
      </c>
      <c r="G836">
        <v>1954</v>
      </c>
      <c r="H836">
        <v>947</v>
      </c>
      <c r="I836">
        <v>0</v>
      </c>
      <c r="J836">
        <v>0</v>
      </c>
      <c r="K836">
        <v>0</v>
      </c>
    </row>
    <row r="837" spans="1:11">
      <c r="A837">
        <v>28010</v>
      </c>
      <c r="B837" t="s">
        <v>1600</v>
      </c>
      <c r="C837" t="s">
        <v>700</v>
      </c>
      <c r="E837" t="s">
        <v>552</v>
      </c>
      <c r="F837">
        <v>1</v>
      </c>
      <c r="G837">
        <v>1969</v>
      </c>
      <c r="H837">
        <v>467</v>
      </c>
      <c r="I837">
        <v>4</v>
      </c>
      <c r="J837">
        <v>127.392</v>
      </c>
      <c r="K837">
        <v>0</v>
      </c>
    </row>
    <row r="838" spans="1:11">
      <c r="A838">
        <v>20616</v>
      </c>
      <c r="B838" t="s">
        <v>1788</v>
      </c>
      <c r="C838" t="s">
        <v>843</v>
      </c>
      <c r="E838" t="s">
        <v>987</v>
      </c>
      <c r="F838">
        <v>93</v>
      </c>
      <c r="G838">
        <v>1990</v>
      </c>
      <c r="H838">
        <v>406</v>
      </c>
      <c r="I838">
        <v>1.5629999999999999</v>
      </c>
      <c r="J838">
        <v>190.90299999999999</v>
      </c>
      <c r="K838">
        <v>121</v>
      </c>
    </row>
    <row r="839" spans="1:11">
      <c r="A839">
        <v>20518</v>
      </c>
      <c r="B839" t="s">
        <v>1601</v>
      </c>
      <c r="C839" t="s">
        <v>891</v>
      </c>
      <c r="E839" t="s">
        <v>664</v>
      </c>
      <c r="F839">
        <v>70</v>
      </c>
      <c r="G839">
        <v>1937</v>
      </c>
      <c r="H839">
        <v>948</v>
      </c>
      <c r="I839">
        <v>0</v>
      </c>
      <c r="J839">
        <v>0</v>
      </c>
      <c r="K839">
        <v>0</v>
      </c>
    </row>
    <row r="840" spans="1:11">
      <c r="A840">
        <v>99551</v>
      </c>
      <c r="B840" t="s">
        <v>1602</v>
      </c>
      <c r="C840" t="s">
        <v>663</v>
      </c>
      <c r="E840" t="s">
        <v>543</v>
      </c>
      <c r="F840">
        <v>20</v>
      </c>
      <c r="G840">
        <v>1954</v>
      </c>
      <c r="H840">
        <v>603</v>
      </c>
      <c r="I840">
        <v>0.68799999999999994</v>
      </c>
      <c r="J840">
        <v>32.387</v>
      </c>
      <c r="K840">
        <v>0</v>
      </c>
    </row>
    <row r="841" spans="1:11">
      <c r="A841">
        <v>28002</v>
      </c>
      <c r="B841" t="s">
        <v>1603</v>
      </c>
      <c r="C841" t="s">
        <v>663</v>
      </c>
      <c r="E841" t="s">
        <v>543</v>
      </c>
      <c r="F841">
        <v>20</v>
      </c>
      <c r="G841">
        <v>1996</v>
      </c>
      <c r="H841">
        <v>949</v>
      </c>
      <c r="I841">
        <v>0</v>
      </c>
      <c r="J841">
        <v>0</v>
      </c>
      <c r="K841">
        <v>0</v>
      </c>
    </row>
    <row r="842" spans="1:11">
      <c r="A842">
        <v>19054</v>
      </c>
      <c r="B842" t="s">
        <v>1604</v>
      </c>
      <c r="C842" t="s">
        <v>697</v>
      </c>
      <c r="D842" t="s">
        <v>404</v>
      </c>
      <c r="E842" t="s">
        <v>543</v>
      </c>
      <c r="F842">
        <v>20</v>
      </c>
      <c r="G842">
        <v>1991</v>
      </c>
      <c r="H842">
        <v>599</v>
      </c>
      <c r="I842">
        <v>0.75</v>
      </c>
      <c r="J842">
        <v>35.031999999999996</v>
      </c>
      <c r="K842">
        <v>0</v>
      </c>
    </row>
    <row r="843" spans="1:11">
      <c r="A843">
        <v>29054</v>
      </c>
      <c r="B843" t="s">
        <v>1605</v>
      </c>
      <c r="C843" t="s">
        <v>702</v>
      </c>
      <c r="E843" t="s">
        <v>531</v>
      </c>
      <c r="F843">
        <v>64</v>
      </c>
      <c r="G843">
        <v>1971</v>
      </c>
      <c r="H843">
        <v>486</v>
      </c>
      <c r="I843">
        <v>1.75</v>
      </c>
      <c r="J843">
        <v>108.61199999999999</v>
      </c>
      <c r="K843">
        <v>30</v>
      </c>
    </row>
    <row r="844" spans="1:11">
      <c r="A844">
        <v>15001</v>
      </c>
      <c r="B844" t="s">
        <v>1606</v>
      </c>
      <c r="C844" t="s">
        <v>663</v>
      </c>
      <c r="E844" t="s">
        <v>443</v>
      </c>
      <c r="F844">
        <v>30</v>
      </c>
      <c r="G844">
        <v>1961</v>
      </c>
      <c r="H844">
        <v>54</v>
      </c>
      <c r="I844">
        <v>31.625</v>
      </c>
      <c r="J844">
        <v>1877.71</v>
      </c>
      <c r="K844">
        <v>674</v>
      </c>
    </row>
    <row r="845" spans="1:11">
      <c r="A845">
        <v>98304</v>
      </c>
      <c r="B845" t="s">
        <v>1607</v>
      </c>
      <c r="C845" t="s">
        <v>1608</v>
      </c>
      <c r="D845" t="s">
        <v>404</v>
      </c>
      <c r="E845" t="s">
        <v>718</v>
      </c>
      <c r="F845">
        <v>2</v>
      </c>
      <c r="G845">
        <v>1960</v>
      </c>
      <c r="H845">
        <v>272</v>
      </c>
      <c r="I845">
        <v>8.1560000000000006</v>
      </c>
      <c r="J845">
        <v>432.06</v>
      </c>
      <c r="K845">
        <v>123</v>
      </c>
    </row>
    <row r="846" spans="1:11">
      <c r="A846">
        <v>20589</v>
      </c>
      <c r="B846" t="s">
        <v>1609</v>
      </c>
      <c r="C846" t="s">
        <v>713</v>
      </c>
      <c r="D846" t="s">
        <v>399</v>
      </c>
      <c r="E846" t="s">
        <v>725</v>
      </c>
      <c r="F846">
        <v>95</v>
      </c>
      <c r="G846">
        <v>2009</v>
      </c>
      <c r="H846">
        <v>950</v>
      </c>
      <c r="I846">
        <v>0</v>
      </c>
      <c r="J846">
        <v>0</v>
      </c>
      <c r="K846">
        <v>0</v>
      </c>
    </row>
    <row r="847" spans="1:11">
      <c r="A847">
        <v>14005</v>
      </c>
      <c r="B847" t="s">
        <v>1610</v>
      </c>
      <c r="C847" t="s">
        <v>660</v>
      </c>
      <c r="E847" t="s">
        <v>921</v>
      </c>
      <c r="F847">
        <v>68</v>
      </c>
      <c r="G847">
        <v>1988</v>
      </c>
      <c r="H847">
        <v>951</v>
      </c>
      <c r="I847">
        <v>0</v>
      </c>
      <c r="J847">
        <v>0</v>
      </c>
      <c r="K847">
        <v>0</v>
      </c>
    </row>
    <row r="848" spans="1:11">
      <c r="A848">
        <v>13063</v>
      </c>
      <c r="B848" t="s">
        <v>1611</v>
      </c>
      <c r="C848" t="s">
        <v>720</v>
      </c>
      <c r="D848" t="s">
        <v>404</v>
      </c>
      <c r="E848" t="s">
        <v>552</v>
      </c>
      <c r="F848">
        <v>1</v>
      </c>
      <c r="G848">
        <v>1953</v>
      </c>
      <c r="H848">
        <v>645</v>
      </c>
      <c r="I848">
        <v>0.438</v>
      </c>
      <c r="J848">
        <v>13.933999999999999</v>
      </c>
      <c r="K848">
        <v>0</v>
      </c>
    </row>
    <row r="849" spans="1:11">
      <c r="A849">
        <v>26034</v>
      </c>
      <c r="B849" t="s">
        <v>1612</v>
      </c>
      <c r="C849" t="s">
        <v>918</v>
      </c>
      <c r="E849" t="s">
        <v>534</v>
      </c>
      <c r="F849">
        <v>63</v>
      </c>
      <c r="G849">
        <v>1954</v>
      </c>
      <c r="H849">
        <v>170</v>
      </c>
      <c r="I849">
        <v>23.344000000000001</v>
      </c>
      <c r="J849">
        <v>870.00400000000002</v>
      </c>
      <c r="K849">
        <v>99</v>
      </c>
    </row>
    <row r="850" spans="1:11">
      <c r="A850">
        <v>20544</v>
      </c>
      <c r="B850" t="s">
        <v>1613</v>
      </c>
      <c r="C850" t="s">
        <v>678</v>
      </c>
      <c r="E850" t="s">
        <v>987</v>
      </c>
      <c r="F850">
        <v>93</v>
      </c>
      <c r="G850">
        <v>1965</v>
      </c>
      <c r="H850">
        <v>952</v>
      </c>
      <c r="I850">
        <v>0</v>
      </c>
      <c r="J850">
        <v>0</v>
      </c>
      <c r="K850">
        <v>0</v>
      </c>
    </row>
    <row r="851" spans="1:11">
      <c r="A851">
        <v>18079</v>
      </c>
      <c r="B851" t="s">
        <v>1614</v>
      </c>
      <c r="C851" t="s">
        <v>1070</v>
      </c>
      <c r="D851" t="s">
        <v>404</v>
      </c>
      <c r="E851" t="s">
        <v>539</v>
      </c>
      <c r="F851">
        <v>89</v>
      </c>
      <c r="G851">
        <v>1966</v>
      </c>
      <c r="H851">
        <v>570</v>
      </c>
      <c r="I851">
        <v>1.25</v>
      </c>
      <c r="J851">
        <v>53.920999999999999</v>
      </c>
      <c r="K851">
        <v>0</v>
      </c>
    </row>
    <row r="852" spans="1:11">
      <c r="A852">
        <v>21754</v>
      </c>
      <c r="B852" t="s">
        <v>1615</v>
      </c>
      <c r="C852" t="s">
        <v>732</v>
      </c>
      <c r="E852" t="s">
        <v>759</v>
      </c>
      <c r="F852">
        <v>55</v>
      </c>
      <c r="G852">
        <v>1976</v>
      </c>
      <c r="H852">
        <v>218</v>
      </c>
      <c r="I852">
        <v>7.0010000000000003</v>
      </c>
      <c r="J852">
        <v>632.80700000000002</v>
      </c>
      <c r="K852">
        <v>325</v>
      </c>
    </row>
    <row r="853" spans="1:11">
      <c r="A853">
        <v>21755</v>
      </c>
      <c r="B853" t="s">
        <v>1615</v>
      </c>
      <c r="C853" t="s">
        <v>668</v>
      </c>
      <c r="E853" t="s">
        <v>1378</v>
      </c>
      <c r="F853">
        <v>31</v>
      </c>
      <c r="G853">
        <v>1981</v>
      </c>
      <c r="H853">
        <v>7</v>
      </c>
      <c r="I853">
        <v>42.75</v>
      </c>
      <c r="J853">
        <v>3275.4070000000002</v>
      </c>
      <c r="K853">
        <v>1442</v>
      </c>
    </row>
    <row r="854" spans="1:11">
      <c r="A854">
        <v>21837</v>
      </c>
      <c r="B854" t="s">
        <v>1616</v>
      </c>
      <c r="C854" t="s">
        <v>673</v>
      </c>
      <c r="D854" t="s">
        <v>404</v>
      </c>
      <c r="E854" t="s">
        <v>1378</v>
      </c>
      <c r="F854">
        <v>31</v>
      </c>
      <c r="G854">
        <v>1982</v>
      </c>
      <c r="H854">
        <v>195</v>
      </c>
      <c r="I854">
        <v>8.75</v>
      </c>
      <c r="J854">
        <v>719.42600000000004</v>
      </c>
      <c r="K854">
        <v>306</v>
      </c>
    </row>
    <row r="855" spans="1:11">
      <c r="A855">
        <v>19034</v>
      </c>
      <c r="B855" t="s">
        <v>1617</v>
      </c>
      <c r="C855" t="s">
        <v>1618</v>
      </c>
      <c r="D855" t="s">
        <v>399</v>
      </c>
      <c r="E855" t="s">
        <v>546</v>
      </c>
      <c r="F855">
        <v>88</v>
      </c>
      <c r="G855">
        <v>2009</v>
      </c>
      <c r="H855">
        <v>347</v>
      </c>
      <c r="I855">
        <v>7.3120000000000003</v>
      </c>
      <c r="J855">
        <v>268.846</v>
      </c>
      <c r="K855">
        <v>25</v>
      </c>
    </row>
    <row r="856" spans="1:11">
      <c r="A856">
        <v>18065</v>
      </c>
      <c r="B856" t="s">
        <v>1617</v>
      </c>
      <c r="C856" t="s">
        <v>777</v>
      </c>
      <c r="E856" t="s">
        <v>546</v>
      </c>
      <c r="F856">
        <v>88</v>
      </c>
      <c r="G856">
        <v>1971</v>
      </c>
      <c r="H856">
        <v>164</v>
      </c>
      <c r="I856">
        <v>15.523</v>
      </c>
      <c r="J856">
        <v>896.25699999999995</v>
      </c>
      <c r="K856">
        <v>332</v>
      </c>
    </row>
    <row r="857" spans="1:11">
      <c r="A857">
        <v>18124</v>
      </c>
      <c r="B857" t="s">
        <v>1619</v>
      </c>
      <c r="C857" t="s">
        <v>1620</v>
      </c>
      <c r="D857" t="s">
        <v>801</v>
      </c>
      <c r="E857" t="s">
        <v>546</v>
      </c>
      <c r="F857">
        <v>88</v>
      </c>
      <c r="G857">
        <v>2007</v>
      </c>
      <c r="H857">
        <v>165</v>
      </c>
      <c r="I857">
        <v>14.375</v>
      </c>
      <c r="J857">
        <v>886.97</v>
      </c>
      <c r="K857">
        <v>384</v>
      </c>
    </row>
    <row r="858" spans="1:11">
      <c r="A858">
        <v>96026</v>
      </c>
      <c r="B858" t="s">
        <v>1621</v>
      </c>
      <c r="C858" t="s">
        <v>663</v>
      </c>
      <c r="E858" t="s">
        <v>561</v>
      </c>
      <c r="F858">
        <v>10</v>
      </c>
      <c r="G858">
        <v>1960</v>
      </c>
      <c r="H858">
        <v>657</v>
      </c>
      <c r="I858">
        <v>0.25</v>
      </c>
      <c r="J858">
        <v>5.0519999999999996</v>
      </c>
      <c r="K858">
        <v>0</v>
      </c>
    </row>
    <row r="859" spans="1:11">
      <c r="A859">
        <v>96027</v>
      </c>
      <c r="B859" t="s">
        <v>1622</v>
      </c>
      <c r="C859" t="s">
        <v>911</v>
      </c>
      <c r="D859" t="s">
        <v>404</v>
      </c>
      <c r="E859" t="s">
        <v>561</v>
      </c>
      <c r="F859">
        <v>10</v>
      </c>
      <c r="G859">
        <v>1961</v>
      </c>
      <c r="H859">
        <v>953</v>
      </c>
      <c r="I859">
        <v>0</v>
      </c>
      <c r="J859">
        <v>0</v>
      </c>
      <c r="K859">
        <v>0</v>
      </c>
    </row>
    <row r="860" spans="1:11">
      <c r="A860">
        <v>10048</v>
      </c>
      <c r="B860" t="s">
        <v>1623</v>
      </c>
      <c r="C860" t="s">
        <v>868</v>
      </c>
      <c r="E860" t="s">
        <v>534</v>
      </c>
      <c r="F860">
        <v>63</v>
      </c>
      <c r="G860">
        <v>1996</v>
      </c>
      <c r="H860">
        <v>86</v>
      </c>
      <c r="I860">
        <v>24.22</v>
      </c>
      <c r="J860">
        <v>1554.1030000000001</v>
      </c>
      <c r="K860">
        <v>629</v>
      </c>
    </row>
    <row r="861" spans="1:11">
      <c r="A861">
        <v>16140</v>
      </c>
      <c r="B861" t="s">
        <v>1624</v>
      </c>
      <c r="C861" t="s">
        <v>1625</v>
      </c>
      <c r="E861" t="s">
        <v>552</v>
      </c>
      <c r="F861">
        <v>1</v>
      </c>
      <c r="G861">
        <v>1951</v>
      </c>
      <c r="H861">
        <v>954</v>
      </c>
      <c r="I861">
        <v>0</v>
      </c>
      <c r="J861">
        <v>0</v>
      </c>
      <c r="K861">
        <v>0</v>
      </c>
    </row>
    <row r="862" spans="1:11">
      <c r="A862">
        <v>24320</v>
      </c>
      <c r="B862" t="s">
        <v>1626</v>
      </c>
      <c r="C862" t="s">
        <v>1014</v>
      </c>
      <c r="D862" t="s">
        <v>404</v>
      </c>
      <c r="E862" t="s">
        <v>31</v>
      </c>
      <c r="F862">
        <v>19</v>
      </c>
      <c r="G862">
        <v>1963</v>
      </c>
      <c r="H862">
        <v>468</v>
      </c>
      <c r="I862">
        <v>2.1880000000000002</v>
      </c>
      <c r="J862">
        <v>127.059</v>
      </c>
      <c r="K862">
        <v>40</v>
      </c>
    </row>
    <row r="863" spans="1:11">
      <c r="A863">
        <v>19056</v>
      </c>
      <c r="B863" t="s">
        <v>1627</v>
      </c>
      <c r="C863" t="s">
        <v>978</v>
      </c>
      <c r="D863" t="s">
        <v>399</v>
      </c>
      <c r="E863" t="s">
        <v>995</v>
      </c>
      <c r="F863">
        <v>77</v>
      </c>
      <c r="G863">
        <v>2008</v>
      </c>
      <c r="H863">
        <v>579</v>
      </c>
      <c r="I863">
        <v>0.98399999999999999</v>
      </c>
      <c r="J863">
        <v>47.033999999999999</v>
      </c>
      <c r="K863">
        <v>0</v>
      </c>
    </row>
    <row r="864" spans="1:11">
      <c r="A864">
        <v>10159</v>
      </c>
      <c r="B864" t="s">
        <v>1628</v>
      </c>
      <c r="C864" t="s">
        <v>785</v>
      </c>
      <c r="E864" t="s">
        <v>995</v>
      </c>
      <c r="F864">
        <v>77</v>
      </c>
      <c r="G864">
        <v>1949</v>
      </c>
      <c r="H864">
        <v>210</v>
      </c>
      <c r="I864">
        <v>11.97</v>
      </c>
      <c r="J864">
        <v>655.74099999999999</v>
      </c>
      <c r="K864">
        <v>130</v>
      </c>
    </row>
    <row r="865" spans="1:11">
      <c r="A865">
        <v>10163</v>
      </c>
      <c r="B865" t="s">
        <v>1629</v>
      </c>
      <c r="C865" t="s">
        <v>723</v>
      </c>
      <c r="D865" t="s">
        <v>404</v>
      </c>
      <c r="E865" t="s">
        <v>995</v>
      </c>
      <c r="F865">
        <v>77</v>
      </c>
      <c r="G865">
        <v>1952</v>
      </c>
      <c r="H865">
        <v>49</v>
      </c>
      <c r="I865">
        <v>25.253</v>
      </c>
      <c r="J865">
        <v>1936.7270000000001</v>
      </c>
      <c r="K865">
        <v>830</v>
      </c>
    </row>
    <row r="866" spans="1:11">
      <c r="A866">
        <v>29062</v>
      </c>
      <c r="B866" t="s">
        <v>1630</v>
      </c>
      <c r="C866" t="s">
        <v>1631</v>
      </c>
      <c r="E866" t="s">
        <v>543</v>
      </c>
      <c r="F866">
        <v>20</v>
      </c>
      <c r="G866">
        <v>1999</v>
      </c>
      <c r="H866">
        <v>5</v>
      </c>
      <c r="I866">
        <v>55</v>
      </c>
      <c r="J866">
        <v>3524.5309999999999</v>
      </c>
      <c r="K866">
        <v>1254</v>
      </c>
    </row>
    <row r="867" spans="1:11">
      <c r="A867">
        <v>29061</v>
      </c>
      <c r="B867" t="s">
        <v>1630</v>
      </c>
      <c r="C867" t="s">
        <v>1632</v>
      </c>
      <c r="E867" t="s">
        <v>543</v>
      </c>
      <c r="F867">
        <v>20</v>
      </c>
      <c r="G867">
        <v>1970</v>
      </c>
      <c r="H867">
        <v>188</v>
      </c>
      <c r="I867">
        <v>11.282</v>
      </c>
      <c r="J867">
        <v>776.18799999999999</v>
      </c>
      <c r="K867">
        <v>282</v>
      </c>
    </row>
    <row r="868" spans="1:11">
      <c r="A868">
        <v>18132</v>
      </c>
      <c r="B868" t="s">
        <v>1633</v>
      </c>
      <c r="C868" t="s">
        <v>747</v>
      </c>
      <c r="E868" t="s">
        <v>546</v>
      </c>
      <c r="F868">
        <v>88</v>
      </c>
      <c r="G868">
        <v>1976</v>
      </c>
      <c r="H868">
        <v>109</v>
      </c>
      <c r="I868">
        <v>19.283000000000001</v>
      </c>
      <c r="J868">
        <v>1340.181</v>
      </c>
      <c r="K868">
        <v>606</v>
      </c>
    </row>
    <row r="869" spans="1:11">
      <c r="A869">
        <v>15070</v>
      </c>
      <c r="B869" t="s">
        <v>1634</v>
      </c>
      <c r="C869" t="s">
        <v>1635</v>
      </c>
      <c r="D869" t="s">
        <v>404</v>
      </c>
      <c r="E869" t="s">
        <v>446</v>
      </c>
      <c r="F869">
        <v>52</v>
      </c>
      <c r="G869">
        <v>1973</v>
      </c>
      <c r="H869">
        <v>84</v>
      </c>
      <c r="I869">
        <v>20.69</v>
      </c>
      <c r="J869">
        <v>1575.0719999999999</v>
      </c>
      <c r="K869">
        <v>761</v>
      </c>
    </row>
    <row r="870" spans="1:11">
      <c r="A870">
        <v>15057</v>
      </c>
      <c r="B870" t="s">
        <v>1636</v>
      </c>
      <c r="C870" t="s">
        <v>1004</v>
      </c>
      <c r="D870" t="s">
        <v>399</v>
      </c>
      <c r="E870" t="s">
        <v>552</v>
      </c>
      <c r="F870">
        <v>1</v>
      </c>
      <c r="G870">
        <v>2005</v>
      </c>
      <c r="H870">
        <v>67</v>
      </c>
      <c r="I870">
        <v>23.187999999999999</v>
      </c>
      <c r="J870">
        <v>1712.316</v>
      </c>
      <c r="K870">
        <v>732</v>
      </c>
    </row>
    <row r="871" spans="1:11">
      <c r="A871">
        <v>18102</v>
      </c>
      <c r="B871" t="s">
        <v>1636</v>
      </c>
      <c r="C871" t="s">
        <v>732</v>
      </c>
      <c r="E871" t="s">
        <v>552</v>
      </c>
      <c r="F871">
        <v>1</v>
      </c>
      <c r="G871">
        <v>1947</v>
      </c>
      <c r="H871">
        <v>955</v>
      </c>
      <c r="I871">
        <v>0</v>
      </c>
      <c r="J871">
        <v>0</v>
      </c>
      <c r="K871">
        <v>0</v>
      </c>
    </row>
    <row r="872" spans="1:11">
      <c r="A872">
        <v>17095</v>
      </c>
      <c r="B872" t="s">
        <v>1637</v>
      </c>
      <c r="C872" t="s">
        <v>723</v>
      </c>
      <c r="D872" t="s">
        <v>404</v>
      </c>
      <c r="E872" t="s">
        <v>552</v>
      </c>
      <c r="F872">
        <v>1</v>
      </c>
      <c r="G872">
        <v>1972</v>
      </c>
      <c r="H872">
        <v>575</v>
      </c>
      <c r="I872">
        <v>1.5940000000000001</v>
      </c>
      <c r="J872">
        <v>49.642000000000003</v>
      </c>
      <c r="K872">
        <v>0</v>
      </c>
    </row>
    <row r="873" spans="1:11">
      <c r="A873">
        <v>14100</v>
      </c>
      <c r="B873" t="s">
        <v>1637</v>
      </c>
      <c r="C873" t="s">
        <v>911</v>
      </c>
      <c r="D873" t="s">
        <v>404</v>
      </c>
      <c r="E873" t="s">
        <v>531</v>
      </c>
      <c r="F873">
        <v>64</v>
      </c>
      <c r="G873">
        <v>1981</v>
      </c>
      <c r="H873">
        <v>635</v>
      </c>
      <c r="I873">
        <v>0.65600000000000003</v>
      </c>
      <c r="J873">
        <v>19.134</v>
      </c>
      <c r="K873">
        <v>0</v>
      </c>
    </row>
    <row r="874" spans="1:11">
      <c r="A874">
        <v>96102</v>
      </c>
      <c r="B874" t="s">
        <v>1638</v>
      </c>
      <c r="C874" t="s">
        <v>702</v>
      </c>
      <c r="E874" t="s">
        <v>737</v>
      </c>
      <c r="F874">
        <v>21</v>
      </c>
      <c r="G874">
        <v>1980</v>
      </c>
      <c r="H874">
        <v>957</v>
      </c>
      <c r="I874">
        <v>0</v>
      </c>
      <c r="J874">
        <v>0</v>
      </c>
      <c r="K874">
        <v>0</v>
      </c>
    </row>
    <row r="875" spans="1:11">
      <c r="A875">
        <v>96052</v>
      </c>
      <c r="B875" t="s">
        <v>1638</v>
      </c>
      <c r="C875" t="s">
        <v>747</v>
      </c>
      <c r="E875" t="s">
        <v>737</v>
      </c>
      <c r="F875">
        <v>21</v>
      </c>
      <c r="G875">
        <v>1948</v>
      </c>
      <c r="H875">
        <v>956</v>
      </c>
      <c r="I875">
        <v>0</v>
      </c>
      <c r="J875">
        <v>0</v>
      </c>
      <c r="K875">
        <v>0</v>
      </c>
    </row>
    <row r="876" spans="1:11">
      <c r="A876">
        <v>10031</v>
      </c>
      <c r="B876" t="s">
        <v>1639</v>
      </c>
      <c r="C876" t="s">
        <v>663</v>
      </c>
      <c r="E876" t="s">
        <v>574</v>
      </c>
      <c r="F876">
        <v>67</v>
      </c>
      <c r="G876">
        <v>1959</v>
      </c>
      <c r="H876">
        <v>373</v>
      </c>
      <c r="I876">
        <v>3.5939999999999999</v>
      </c>
      <c r="J876">
        <v>231.053</v>
      </c>
      <c r="K876">
        <v>99</v>
      </c>
    </row>
    <row r="877" spans="1:11">
      <c r="A877">
        <v>10032</v>
      </c>
      <c r="B877" t="s">
        <v>1639</v>
      </c>
      <c r="C877" t="s">
        <v>663</v>
      </c>
      <c r="E877" t="s">
        <v>574</v>
      </c>
      <c r="F877">
        <v>67</v>
      </c>
      <c r="G877">
        <v>1953</v>
      </c>
      <c r="H877">
        <v>365</v>
      </c>
      <c r="I877">
        <v>5.375</v>
      </c>
      <c r="J877">
        <v>246.61799999999999</v>
      </c>
      <c r="K877">
        <v>105</v>
      </c>
    </row>
    <row r="878" spans="1:11">
      <c r="A878">
        <v>10033</v>
      </c>
      <c r="B878" t="s">
        <v>1639</v>
      </c>
      <c r="C878" t="s">
        <v>652</v>
      </c>
      <c r="E878" t="s">
        <v>574</v>
      </c>
      <c r="F878">
        <v>67</v>
      </c>
      <c r="G878">
        <v>1963</v>
      </c>
      <c r="H878">
        <v>383</v>
      </c>
      <c r="I878">
        <v>2.7189999999999999</v>
      </c>
      <c r="J878">
        <v>216.60400000000001</v>
      </c>
      <c r="K878">
        <v>99</v>
      </c>
    </row>
    <row r="879" spans="1:11">
      <c r="A879">
        <v>17030</v>
      </c>
      <c r="B879" t="s">
        <v>1640</v>
      </c>
      <c r="C879" t="s">
        <v>1641</v>
      </c>
      <c r="D879" t="s">
        <v>399</v>
      </c>
      <c r="E879" t="s">
        <v>552</v>
      </c>
      <c r="F879">
        <v>1</v>
      </c>
      <c r="G879">
        <v>2011</v>
      </c>
      <c r="H879">
        <v>572</v>
      </c>
      <c r="I879">
        <v>1.4379999999999999</v>
      </c>
      <c r="J879">
        <v>52.912999999999997</v>
      </c>
      <c r="K879">
        <v>0</v>
      </c>
    </row>
    <row r="880" spans="1:11">
      <c r="A880">
        <v>21786</v>
      </c>
      <c r="B880" t="s">
        <v>1642</v>
      </c>
      <c r="C880" t="s">
        <v>991</v>
      </c>
      <c r="D880" t="s">
        <v>404</v>
      </c>
      <c r="E880" t="s">
        <v>552</v>
      </c>
      <c r="F880">
        <v>1</v>
      </c>
      <c r="G880">
        <v>1986</v>
      </c>
      <c r="H880">
        <v>113</v>
      </c>
      <c r="I880">
        <v>23.187999999999999</v>
      </c>
      <c r="J880">
        <v>1328.2059999999999</v>
      </c>
      <c r="K880">
        <v>384</v>
      </c>
    </row>
    <row r="881" spans="1:11">
      <c r="A881">
        <v>17037</v>
      </c>
      <c r="B881" t="s">
        <v>1643</v>
      </c>
      <c r="C881" t="s">
        <v>666</v>
      </c>
      <c r="D881" t="s">
        <v>404</v>
      </c>
      <c r="E881" t="s">
        <v>754</v>
      </c>
      <c r="F881">
        <v>28</v>
      </c>
      <c r="G881">
        <v>1967</v>
      </c>
      <c r="H881">
        <v>510</v>
      </c>
      <c r="I881">
        <v>2.875</v>
      </c>
      <c r="J881">
        <v>87.787999999999997</v>
      </c>
      <c r="K881">
        <v>0</v>
      </c>
    </row>
    <row r="882" spans="1:11">
      <c r="A882">
        <v>10128</v>
      </c>
      <c r="B882" t="s">
        <v>1644</v>
      </c>
      <c r="C882" t="s">
        <v>872</v>
      </c>
      <c r="D882" t="s">
        <v>404</v>
      </c>
      <c r="E882" t="s">
        <v>664</v>
      </c>
      <c r="F882">
        <v>70</v>
      </c>
      <c r="G882">
        <v>1935</v>
      </c>
      <c r="H882">
        <v>958</v>
      </c>
      <c r="I882">
        <v>0</v>
      </c>
      <c r="J882">
        <v>0</v>
      </c>
      <c r="K882">
        <v>0</v>
      </c>
    </row>
    <row r="883" spans="1:11">
      <c r="A883">
        <v>14082</v>
      </c>
      <c r="B883" t="s">
        <v>1645</v>
      </c>
      <c r="C883" t="s">
        <v>732</v>
      </c>
      <c r="E883" t="s">
        <v>661</v>
      </c>
      <c r="F883">
        <v>79</v>
      </c>
      <c r="G883">
        <v>1991</v>
      </c>
      <c r="H883">
        <v>959</v>
      </c>
      <c r="I883">
        <v>0</v>
      </c>
      <c r="J883">
        <v>0</v>
      </c>
      <c r="K883">
        <v>0</v>
      </c>
    </row>
    <row r="884" spans="1:11">
      <c r="A884">
        <v>16139</v>
      </c>
      <c r="B884" t="s">
        <v>1646</v>
      </c>
      <c r="C884" t="s">
        <v>941</v>
      </c>
      <c r="D884" t="s">
        <v>404</v>
      </c>
      <c r="E884" t="s">
        <v>557</v>
      </c>
      <c r="F884">
        <v>42</v>
      </c>
      <c r="G884">
        <v>1962</v>
      </c>
      <c r="H884">
        <v>960</v>
      </c>
      <c r="I884">
        <v>0</v>
      </c>
      <c r="J884">
        <v>0</v>
      </c>
      <c r="K884">
        <v>0</v>
      </c>
    </row>
    <row r="885" spans="1:11">
      <c r="A885">
        <v>19001</v>
      </c>
      <c r="B885" t="s">
        <v>1647</v>
      </c>
      <c r="C885" t="s">
        <v>843</v>
      </c>
      <c r="E885" t="s">
        <v>995</v>
      </c>
      <c r="F885">
        <v>77</v>
      </c>
      <c r="G885">
        <v>1966</v>
      </c>
      <c r="H885">
        <v>37</v>
      </c>
      <c r="I885">
        <v>30.75</v>
      </c>
      <c r="J885">
        <v>2087.7420000000002</v>
      </c>
      <c r="K885">
        <v>792</v>
      </c>
    </row>
    <row r="886" spans="1:11">
      <c r="A886">
        <v>97232</v>
      </c>
      <c r="B886" t="s">
        <v>1648</v>
      </c>
      <c r="C886" t="s">
        <v>739</v>
      </c>
      <c r="E886" t="s">
        <v>745</v>
      </c>
      <c r="F886">
        <v>24</v>
      </c>
      <c r="G886">
        <v>1982</v>
      </c>
      <c r="H886">
        <v>961</v>
      </c>
      <c r="I886">
        <v>0</v>
      </c>
      <c r="J886">
        <v>0</v>
      </c>
      <c r="K886">
        <v>0</v>
      </c>
    </row>
    <row r="887" spans="1:11">
      <c r="A887">
        <v>96200</v>
      </c>
      <c r="B887" t="s">
        <v>1648</v>
      </c>
      <c r="C887" t="s">
        <v>702</v>
      </c>
      <c r="E887" t="s">
        <v>745</v>
      </c>
      <c r="F887">
        <v>24</v>
      </c>
      <c r="G887">
        <v>1952</v>
      </c>
      <c r="H887">
        <v>342</v>
      </c>
      <c r="I887">
        <v>2.125</v>
      </c>
      <c r="J887">
        <v>280.06799999999998</v>
      </c>
      <c r="K887">
        <v>185</v>
      </c>
    </row>
    <row r="888" spans="1:11">
      <c r="A888">
        <v>10037</v>
      </c>
      <c r="B888" t="s">
        <v>1649</v>
      </c>
      <c r="C888" t="s">
        <v>808</v>
      </c>
      <c r="E888" t="s">
        <v>921</v>
      </c>
      <c r="F888">
        <v>68</v>
      </c>
      <c r="G888">
        <v>1976</v>
      </c>
      <c r="H888">
        <v>962</v>
      </c>
      <c r="I888">
        <v>0</v>
      </c>
      <c r="J888">
        <v>0</v>
      </c>
      <c r="K888">
        <v>0</v>
      </c>
    </row>
    <row r="889" spans="1:11">
      <c r="A889">
        <v>96213</v>
      </c>
      <c r="B889" t="s">
        <v>1650</v>
      </c>
      <c r="C889" t="s">
        <v>980</v>
      </c>
      <c r="D889" t="s">
        <v>404</v>
      </c>
      <c r="E889" t="s">
        <v>745</v>
      </c>
      <c r="F889">
        <v>24</v>
      </c>
      <c r="G889">
        <v>1960</v>
      </c>
      <c r="H889">
        <v>299</v>
      </c>
      <c r="I889">
        <v>2.9529999999999998</v>
      </c>
      <c r="J889">
        <v>350.64499999999998</v>
      </c>
      <c r="K889">
        <v>219</v>
      </c>
    </row>
    <row r="890" spans="1:11">
      <c r="A890">
        <v>20611</v>
      </c>
      <c r="B890" t="s">
        <v>1651</v>
      </c>
      <c r="C890" t="s">
        <v>700</v>
      </c>
      <c r="E890" t="s">
        <v>725</v>
      </c>
      <c r="F890">
        <v>95</v>
      </c>
      <c r="G890">
        <v>1967</v>
      </c>
      <c r="H890">
        <v>963</v>
      </c>
      <c r="I890">
        <v>0</v>
      </c>
      <c r="J890">
        <v>0</v>
      </c>
      <c r="K890">
        <v>0</v>
      </c>
    </row>
    <row r="891" spans="1:11">
      <c r="A891">
        <v>28027</v>
      </c>
      <c r="B891" t="s">
        <v>1652</v>
      </c>
      <c r="C891" t="s">
        <v>891</v>
      </c>
      <c r="E891" t="s">
        <v>744</v>
      </c>
      <c r="F891">
        <v>62</v>
      </c>
      <c r="G891">
        <v>1968</v>
      </c>
      <c r="H891">
        <v>380</v>
      </c>
      <c r="I891">
        <v>3.6880000000000002</v>
      </c>
      <c r="J891">
        <v>216.90799999999999</v>
      </c>
      <c r="K891">
        <v>80</v>
      </c>
    </row>
    <row r="892" spans="1:11">
      <c r="A892">
        <v>13084</v>
      </c>
      <c r="B892" t="s">
        <v>1653</v>
      </c>
      <c r="C892" t="s">
        <v>690</v>
      </c>
      <c r="E892" t="s">
        <v>531</v>
      </c>
      <c r="F892">
        <v>64</v>
      </c>
      <c r="G892">
        <v>1979</v>
      </c>
      <c r="H892">
        <v>200</v>
      </c>
      <c r="I892">
        <v>9.2200000000000006</v>
      </c>
      <c r="J892">
        <v>690.01199999999994</v>
      </c>
      <c r="K892">
        <v>265</v>
      </c>
    </row>
    <row r="893" spans="1:11">
      <c r="A893">
        <v>18049</v>
      </c>
      <c r="B893" t="s">
        <v>1654</v>
      </c>
      <c r="C893" t="s">
        <v>666</v>
      </c>
      <c r="D893" t="s">
        <v>404</v>
      </c>
      <c r="E893" t="s">
        <v>737</v>
      </c>
      <c r="F893">
        <v>21</v>
      </c>
      <c r="G893">
        <v>1947</v>
      </c>
      <c r="H893">
        <v>964</v>
      </c>
      <c r="I893">
        <v>0</v>
      </c>
      <c r="J893">
        <v>0</v>
      </c>
      <c r="K893">
        <v>0</v>
      </c>
    </row>
    <row r="894" spans="1:11">
      <c r="A894">
        <v>14079</v>
      </c>
      <c r="B894" t="s">
        <v>1655</v>
      </c>
      <c r="C894" t="s">
        <v>732</v>
      </c>
      <c r="E894" t="s">
        <v>661</v>
      </c>
      <c r="F894">
        <v>79</v>
      </c>
      <c r="G894">
        <v>2002</v>
      </c>
      <c r="H894">
        <v>51</v>
      </c>
      <c r="I894">
        <v>27.876000000000001</v>
      </c>
      <c r="J894">
        <v>1906.915</v>
      </c>
      <c r="K894">
        <v>749</v>
      </c>
    </row>
    <row r="895" spans="1:11">
      <c r="A895">
        <v>19016</v>
      </c>
      <c r="B895" t="s">
        <v>1656</v>
      </c>
      <c r="C895" t="s">
        <v>682</v>
      </c>
      <c r="E895" t="s">
        <v>653</v>
      </c>
      <c r="F895">
        <v>86</v>
      </c>
      <c r="G895">
        <v>1984</v>
      </c>
      <c r="H895">
        <v>965</v>
      </c>
      <c r="I895">
        <v>0</v>
      </c>
      <c r="J895">
        <v>0</v>
      </c>
      <c r="K895">
        <v>0</v>
      </c>
    </row>
    <row r="896" spans="1:11">
      <c r="A896">
        <v>21827</v>
      </c>
      <c r="B896" t="s">
        <v>1657</v>
      </c>
      <c r="C896" t="s">
        <v>663</v>
      </c>
      <c r="E896" t="s">
        <v>51</v>
      </c>
      <c r="F896">
        <v>36</v>
      </c>
      <c r="G896">
        <v>1978</v>
      </c>
      <c r="H896">
        <v>966</v>
      </c>
      <c r="I896">
        <v>0</v>
      </c>
      <c r="J896">
        <v>0</v>
      </c>
      <c r="K896">
        <v>0</v>
      </c>
    </row>
    <row r="897" spans="1:11">
      <c r="A897">
        <v>15006</v>
      </c>
      <c r="B897" t="s">
        <v>1658</v>
      </c>
      <c r="C897" t="s">
        <v>663</v>
      </c>
      <c r="E897" t="s">
        <v>792</v>
      </c>
      <c r="F897">
        <v>15</v>
      </c>
      <c r="G897">
        <v>1996</v>
      </c>
      <c r="H897">
        <v>340</v>
      </c>
      <c r="I897">
        <v>4.9539999999999997</v>
      </c>
      <c r="J897">
        <v>285.05200000000002</v>
      </c>
      <c r="K897">
        <v>78</v>
      </c>
    </row>
    <row r="898" spans="1:11">
      <c r="A898">
        <v>16005</v>
      </c>
      <c r="B898" t="s">
        <v>1658</v>
      </c>
      <c r="C898" t="s">
        <v>700</v>
      </c>
      <c r="E898" t="s">
        <v>792</v>
      </c>
      <c r="F898">
        <v>15</v>
      </c>
      <c r="G898">
        <v>1991</v>
      </c>
      <c r="H898">
        <v>967</v>
      </c>
      <c r="I898">
        <v>0</v>
      </c>
      <c r="J898">
        <v>0</v>
      </c>
      <c r="K898">
        <v>0</v>
      </c>
    </row>
    <row r="899" spans="1:11">
      <c r="A899">
        <v>18048</v>
      </c>
      <c r="B899" t="s">
        <v>1659</v>
      </c>
      <c r="C899" t="s">
        <v>816</v>
      </c>
      <c r="D899" t="s">
        <v>404</v>
      </c>
      <c r="E899" t="s">
        <v>792</v>
      </c>
      <c r="F899">
        <v>15</v>
      </c>
      <c r="G899">
        <v>1989</v>
      </c>
      <c r="H899">
        <v>449</v>
      </c>
      <c r="I899">
        <v>2.7040000000000002</v>
      </c>
      <c r="J899">
        <v>145.09100000000001</v>
      </c>
      <c r="K899">
        <v>34</v>
      </c>
    </row>
    <row r="900" spans="1:11">
      <c r="A900">
        <v>18094</v>
      </c>
      <c r="B900" t="s">
        <v>1660</v>
      </c>
      <c r="C900" t="s">
        <v>775</v>
      </c>
      <c r="D900" t="s">
        <v>404</v>
      </c>
      <c r="E900" t="s">
        <v>966</v>
      </c>
      <c r="F900">
        <v>90</v>
      </c>
      <c r="G900">
        <v>1978</v>
      </c>
      <c r="H900">
        <v>968</v>
      </c>
      <c r="I900">
        <v>0</v>
      </c>
      <c r="J900">
        <v>0</v>
      </c>
      <c r="K900">
        <v>0</v>
      </c>
    </row>
    <row r="901" spans="1:11">
      <c r="A901">
        <v>18067</v>
      </c>
      <c r="B901" t="s">
        <v>1661</v>
      </c>
      <c r="C901" t="s">
        <v>1662</v>
      </c>
      <c r="E901" t="s">
        <v>546</v>
      </c>
      <c r="F901">
        <v>88</v>
      </c>
      <c r="G901">
        <v>1974</v>
      </c>
      <c r="H901">
        <v>335</v>
      </c>
      <c r="I901">
        <v>9.407</v>
      </c>
      <c r="J901">
        <v>290.66000000000003</v>
      </c>
      <c r="K901">
        <v>0</v>
      </c>
    </row>
    <row r="902" spans="1:11">
      <c r="A902">
        <v>15067</v>
      </c>
      <c r="B902" t="s">
        <v>1663</v>
      </c>
      <c r="C902" t="s">
        <v>1664</v>
      </c>
      <c r="E902" t="s">
        <v>531</v>
      </c>
      <c r="F902">
        <v>64</v>
      </c>
      <c r="G902">
        <v>1978</v>
      </c>
      <c r="H902">
        <v>24</v>
      </c>
      <c r="I902">
        <v>39.375</v>
      </c>
      <c r="J902">
        <v>2281.087</v>
      </c>
      <c r="K902">
        <v>706</v>
      </c>
    </row>
    <row r="903" spans="1:11">
      <c r="A903">
        <v>20603</v>
      </c>
      <c r="B903" t="s">
        <v>1665</v>
      </c>
      <c r="C903" t="s">
        <v>764</v>
      </c>
      <c r="E903" t="s">
        <v>725</v>
      </c>
      <c r="F903">
        <v>95</v>
      </c>
      <c r="G903">
        <v>1959</v>
      </c>
      <c r="H903">
        <v>969</v>
      </c>
      <c r="I903">
        <v>0</v>
      </c>
      <c r="J903">
        <v>0</v>
      </c>
      <c r="K903">
        <v>0</v>
      </c>
    </row>
    <row r="904" spans="1:11">
      <c r="A904">
        <v>20594</v>
      </c>
      <c r="B904" t="s">
        <v>1666</v>
      </c>
      <c r="C904" t="s">
        <v>696</v>
      </c>
      <c r="D904" t="s">
        <v>404</v>
      </c>
      <c r="E904" t="s">
        <v>725</v>
      </c>
      <c r="F904">
        <v>95</v>
      </c>
      <c r="G904">
        <v>1958</v>
      </c>
      <c r="H904">
        <v>970</v>
      </c>
      <c r="I904">
        <v>0</v>
      </c>
      <c r="J904">
        <v>0</v>
      </c>
      <c r="K904">
        <v>0</v>
      </c>
    </row>
    <row r="905" spans="1:11">
      <c r="A905">
        <v>20595</v>
      </c>
      <c r="B905" t="s">
        <v>1667</v>
      </c>
      <c r="C905" t="s">
        <v>696</v>
      </c>
      <c r="D905" t="s">
        <v>404</v>
      </c>
      <c r="E905" t="s">
        <v>725</v>
      </c>
      <c r="F905">
        <v>95</v>
      </c>
      <c r="G905">
        <v>1979</v>
      </c>
      <c r="H905">
        <v>971</v>
      </c>
      <c r="I905">
        <v>0</v>
      </c>
      <c r="J905">
        <v>0</v>
      </c>
      <c r="K905">
        <v>0</v>
      </c>
    </row>
    <row r="906" spans="1:11">
      <c r="A906">
        <v>15019</v>
      </c>
      <c r="B906" t="s">
        <v>1668</v>
      </c>
      <c r="C906" t="s">
        <v>1669</v>
      </c>
      <c r="D906" t="s">
        <v>404</v>
      </c>
      <c r="E906" t="s">
        <v>833</v>
      </c>
      <c r="F906">
        <v>54</v>
      </c>
      <c r="G906">
        <v>1952</v>
      </c>
      <c r="H906">
        <v>651</v>
      </c>
      <c r="I906">
        <v>0.375</v>
      </c>
      <c r="J906">
        <v>11.622999999999999</v>
      </c>
      <c r="K906">
        <v>0</v>
      </c>
    </row>
    <row r="907" spans="1:11">
      <c r="A907">
        <v>20573</v>
      </c>
      <c r="B907" t="s">
        <v>1670</v>
      </c>
      <c r="C907" t="s">
        <v>749</v>
      </c>
      <c r="D907" t="s">
        <v>404</v>
      </c>
      <c r="E907" t="s">
        <v>869</v>
      </c>
      <c r="F907">
        <v>66</v>
      </c>
      <c r="G907">
        <v>1965</v>
      </c>
      <c r="H907">
        <v>338</v>
      </c>
      <c r="I907">
        <v>3.7890000000000001</v>
      </c>
      <c r="J907">
        <v>286.56299999999999</v>
      </c>
      <c r="K907">
        <v>132</v>
      </c>
    </row>
    <row r="908" spans="1:11">
      <c r="A908">
        <v>20534</v>
      </c>
      <c r="B908" t="s">
        <v>1671</v>
      </c>
      <c r="C908" t="s">
        <v>980</v>
      </c>
      <c r="D908" t="s">
        <v>404</v>
      </c>
      <c r="E908" t="s">
        <v>814</v>
      </c>
      <c r="F908">
        <v>87</v>
      </c>
      <c r="G908">
        <v>1956</v>
      </c>
      <c r="H908">
        <v>300</v>
      </c>
      <c r="I908">
        <v>7.9779999999999998</v>
      </c>
      <c r="J908">
        <v>350.49900000000002</v>
      </c>
      <c r="K908">
        <v>69</v>
      </c>
    </row>
    <row r="909" spans="1:11">
      <c r="A909">
        <v>15078</v>
      </c>
      <c r="B909" t="s">
        <v>1672</v>
      </c>
      <c r="C909" t="s">
        <v>690</v>
      </c>
      <c r="E909" t="s">
        <v>555</v>
      </c>
      <c r="F909">
        <v>13</v>
      </c>
      <c r="G909">
        <v>1983</v>
      </c>
      <c r="H909">
        <v>518</v>
      </c>
      <c r="I909">
        <v>3.25</v>
      </c>
      <c r="J909">
        <v>83.573999999999998</v>
      </c>
      <c r="K909">
        <v>0</v>
      </c>
    </row>
    <row r="910" spans="1:11">
      <c r="A910">
        <v>18104</v>
      </c>
      <c r="B910" t="s">
        <v>1673</v>
      </c>
      <c r="C910" t="s">
        <v>675</v>
      </c>
      <c r="D910" t="s">
        <v>404</v>
      </c>
      <c r="E910" t="s">
        <v>531</v>
      </c>
      <c r="F910">
        <v>64</v>
      </c>
      <c r="G910">
        <v>1978</v>
      </c>
      <c r="H910">
        <v>457</v>
      </c>
      <c r="I910">
        <v>1.5780000000000001</v>
      </c>
      <c r="J910">
        <v>136.501</v>
      </c>
      <c r="K910">
        <v>64</v>
      </c>
    </row>
    <row r="911" spans="1:11">
      <c r="A911">
        <v>18059</v>
      </c>
      <c r="B911" t="s">
        <v>1674</v>
      </c>
      <c r="C911" t="s">
        <v>1675</v>
      </c>
      <c r="D911" t="s">
        <v>404</v>
      </c>
      <c r="E911" t="s">
        <v>742</v>
      </c>
      <c r="F911">
        <v>78</v>
      </c>
      <c r="G911">
        <v>1986</v>
      </c>
      <c r="H911">
        <v>972</v>
      </c>
      <c r="I911">
        <v>0</v>
      </c>
      <c r="J911">
        <v>0</v>
      </c>
      <c r="K911">
        <v>0</v>
      </c>
    </row>
    <row r="912" spans="1:11">
      <c r="A912">
        <v>16137</v>
      </c>
      <c r="B912" t="s">
        <v>1676</v>
      </c>
      <c r="C912" t="s">
        <v>1677</v>
      </c>
      <c r="D912" t="s">
        <v>404</v>
      </c>
      <c r="E912" t="s">
        <v>661</v>
      </c>
      <c r="F912">
        <v>79</v>
      </c>
      <c r="G912">
        <v>1986</v>
      </c>
      <c r="H912">
        <v>973</v>
      </c>
      <c r="I912">
        <v>0</v>
      </c>
      <c r="J912">
        <v>0</v>
      </c>
      <c r="K912">
        <v>0</v>
      </c>
    </row>
    <row r="913" spans="1:11">
      <c r="A913">
        <v>16046</v>
      </c>
      <c r="B913" t="s">
        <v>1678</v>
      </c>
      <c r="C913" t="s">
        <v>1679</v>
      </c>
      <c r="E913" t="s">
        <v>703</v>
      </c>
      <c r="F913">
        <v>69</v>
      </c>
      <c r="G913">
        <v>1949</v>
      </c>
      <c r="H913">
        <v>974</v>
      </c>
      <c r="I913">
        <v>0</v>
      </c>
      <c r="J913">
        <v>0</v>
      </c>
      <c r="K913">
        <v>0</v>
      </c>
    </row>
    <row r="914" spans="1:11">
      <c r="A914">
        <v>20612</v>
      </c>
      <c r="B914" t="s">
        <v>1680</v>
      </c>
      <c r="C914" t="s">
        <v>700</v>
      </c>
      <c r="E914" t="s">
        <v>725</v>
      </c>
      <c r="F914">
        <v>95</v>
      </c>
      <c r="G914">
        <v>1967</v>
      </c>
      <c r="H914">
        <v>975</v>
      </c>
      <c r="I914">
        <v>0</v>
      </c>
      <c r="J914">
        <v>0</v>
      </c>
      <c r="K914">
        <v>0</v>
      </c>
    </row>
    <row r="915" spans="1:11">
      <c r="A915">
        <v>16146</v>
      </c>
      <c r="B915" t="s">
        <v>1681</v>
      </c>
      <c r="C915" t="s">
        <v>678</v>
      </c>
      <c r="E915" t="s">
        <v>930</v>
      </c>
      <c r="F915">
        <v>82</v>
      </c>
      <c r="G915">
        <v>1984</v>
      </c>
      <c r="H915">
        <v>463</v>
      </c>
      <c r="I915">
        <v>3.25</v>
      </c>
      <c r="J915">
        <v>134.06299999999999</v>
      </c>
      <c r="K915">
        <v>0</v>
      </c>
    </row>
    <row r="916" spans="1:11">
      <c r="A916">
        <v>13024</v>
      </c>
      <c r="B916" t="s">
        <v>1682</v>
      </c>
      <c r="C916" t="s">
        <v>1223</v>
      </c>
      <c r="D916" t="s">
        <v>404</v>
      </c>
      <c r="E916" t="s">
        <v>771</v>
      </c>
      <c r="F916">
        <v>75</v>
      </c>
      <c r="G916">
        <v>1985</v>
      </c>
      <c r="H916">
        <v>976</v>
      </c>
      <c r="I916">
        <v>0</v>
      </c>
      <c r="J916">
        <v>0</v>
      </c>
      <c r="K916">
        <v>0</v>
      </c>
    </row>
    <row r="917" spans="1:11">
      <c r="A917">
        <v>16135</v>
      </c>
      <c r="B917" t="s">
        <v>1683</v>
      </c>
      <c r="C917" t="s">
        <v>1022</v>
      </c>
      <c r="D917" t="s">
        <v>801</v>
      </c>
      <c r="E917" t="s">
        <v>718</v>
      </c>
      <c r="F917">
        <v>2</v>
      </c>
      <c r="G917">
        <v>2007</v>
      </c>
      <c r="H917">
        <v>978</v>
      </c>
      <c r="I917">
        <v>0</v>
      </c>
      <c r="J917">
        <v>0</v>
      </c>
      <c r="K917">
        <v>0</v>
      </c>
    </row>
    <row r="918" spans="1:11">
      <c r="A918">
        <v>16134</v>
      </c>
      <c r="B918" t="s">
        <v>1683</v>
      </c>
      <c r="C918" t="s">
        <v>734</v>
      </c>
      <c r="D918" t="s">
        <v>801</v>
      </c>
      <c r="E918" t="s">
        <v>718</v>
      </c>
      <c r="F918">
        <v>2</v>
      </c>
      <c r="G918">
        <v>2004</v>
      </c>
      <c r="H918">
        <v>977</v>
      </c>
      <c r="I918">
        <v>0</v>
      </c>
      <c r="J918">
        <v>0</v>
      </c>
      <c r="K918">
        <v>0</v>
      </c>
    </row>
    <row r="919" spans="1:11">
      <c r="A919">
        <v>20505</v>
      </c>
      <c r="B919" t="s">
        <v>1684</v>
      </c>
      <c r="C919" t="s">
        <v>1675</v>
      </c>
      <c r="D919" t="s">
        <v>801</v>
      </c>
      <c r="E919" t="s">
        <v>543</v>
      </c>
      <c r="F919">
        <v>20</v>
      </c>
      <c r="G919">
        <v>2006</v>
      </c>
      <c r="H919">
        <v>443</v>
      </c>
      <c r="I919">
        <v>2.3290000000000002</v>
      </c>
      <c r="J919">
        <v>146.63900000000001</v>
      </c>
      <c r="K919">
        <v>45</v>
      </c>
    </row>
    <row r="920" spans="1:11">
      <c r="A920">
        <v>10175</v>
      </c>
      <c r="B920" t="s">
        <v>1685</v>
      </c>
      <c r="C920" t="s">
        <v>693</v>
      </c>
      <c r="E920" t="s">
        <v>543</v>
      </c>
      <c r="F920">
        <v>20</v>
      </c>
      <c r="G920">
        <v>1979</v>
      </c>
      <c r="H920">
        <v>453</v>
      </c>
      <c r="I920">
        <v>3</v>
      </c>
      <c r="J920">
        <v>141.327</v>
      </c>
      <c r="K920">
        <v>0</v>
      </c>
    </row>
    <row r="921" spans="1:11">
      <c r="A921">
        <v>15058</v>
      </c>
      <c r="B921" t="s">
        <v>1685</v>
      </c>
      <c r="C921" t="s">
        <v>1686</v>
      </c>
      <c r="D921" t="s">
        <v>399</v>
      </c>
      <c r="E921" t="s">
        <v>543</v>
      </c>
      <c r="F921">
        <v>20</v>
      </c>
      <c r="G921">
        <v>2004</v>
      </c>
      <c r="H921">
        <v>10</v>
      </c>
      <c r="I921">
        <v>38.25</v>
      </c>
      <c r="J921">
        <v>2750.2919999999999</v>
      </c>
      <c r="K921">
        <v>1347</v>
      </c>
    </row>
    <row r="922" spans="1:11">
      <c r="A922">
        <v>17100</v>
      </c>
      <c r="B922" t="s">
        <v>1687</v>
      </c>
      <c r="C922" t="s">
        <v>1070</v>
      </c>
      <c r="D922" t="s">
        <v>404</v>
      </c>
      <c r="E922" t="s">
        <v>653</v>
      </c>
      <c r="F922">
        <v>86</v>
      </c>
      <c r="G922">
        <v>1989</v>
      </c>
      <c r="H922">
        <v>979</v>
      </c>
      <c r="I922">
        <v>0</v>
      </c>
      <c r="J922">
        <v>0</v>
      </c>
      <c r="K922">
        <v>0</v>
      </c>
    </row>
    <row r="923" spans="1:11">
      <c r="A923">
        <v>19050</v>
      </c>
      <c r="B923" t="s">
        <v>1688</v>
      </c>
      <c r="C923" t="s">
        <v>652</v>
      </c>
      <c r="D923" t="s">
        <v>404</v>
      </c>
      <c r="E923" t="s">
        <v>653</v>
      </c>
      <c r="F923">
        <v>86</v>
      </c>
      <c r="G923">
        <v>1992</v>
      </c>
      <c r="H923">
        <v>980</v>
      </c>
      <c r="I923">
        <v>0</v>
      </c>
      <c r="J923">
        <v>0</v>
      </c>
      <c r="K923">
        <v>0</v>
      </c>
    </row>
    <row r="924" spans="1:11">
      <c r="A924">
        <v>10098</v>
      </c>
      <c r="B924" t="s">
        <v>1689</v>
      </c>
      <c r="C924" t="s">
        <v>1690</v>
      </c>
      <c r="E924" t="s">
        <v>703</v>
      </c>
      <c r="F924">
        <v>69</v>
      </c>
      <c r="G924">
        <v>1959</v>
      </c>
      <c r="H924">
        <v>981</v>
      </c>
      <c r="I924">
        <v>0</v>
      </c>
      <c r="J924">
        <v>0</v>
      </c>
      <c r="K924">
        <v>0</v>
      </c>
    </row>
    <row r="925" spans="1:11">
      <c r="A925">
        <v>17052</v>
      </c>
      <c r="B925" t="s">
        <v>1691</v>
      </c>
      <c r="C925" t="s">
        <v>660</v>
      </c>
      <c r="E925" t="s">
        <v>653</v>
      </c>
      <c r="F925">
        <v>86</v>
      </c>
      <c r="G925">
        <v>1962</v>
      </c>
      <c r="H925">
        <v>190</v>
      </c>
      <c r="I925">
        <v>13.282</v>
      </c>
      <c r="J925">
        <v>772.6</v>
      </c>
      <c r="K925">
        <v>221</v>
      </c>
    </row>
    <row r="926" spans="1:11">
      <c r="A926">
        <v>17055</v>
      </c>
      <c r="B926" t="s">
        <v>1691</v>
      </c>
      <c r="C926" t="s">
        <v>854</v>
      </c>
      <c r="E926" t="s">
        <v>653</v>
      </c>
      <c r="F926">
        <v>86</v>
      </c>
      <c r="G926">
        <v>2000</v>
      </c>
      <c r="H926">
        <v>163</v>
      </c>
      <c r="I926">
        <v>15.750999999999999</v>
      </c>
      <c r="J926">
        <v>901.67600000000004</v>
      </c>
      <c r="K926">
        <v>233</v>
      </c>
    </row>
    <row r="927" spans="1:11">
      <c r="A927">
        <v>16144</v>
      </c>
      <c r="B927" t="s">
        <v>1691</v>
      </c>
      <c r="C927" t="s">
        <v>786</v>
      </c>
      <c r="E927" t="s">
        <v>653</v>
      </c>
      <c r="F927">
        <v>86</v>
      </c>
      <c r="G927">
        <v>1992</v>
      </c>
      <c r="H927">
        <v>257</v>
      </c>
      <c r="I927">
        <v>10.689</v>
      </c>
      <c r="J927">
        <v>472.70100000000002</v>
      </c>
      <c r="K927">
        <v>0</v>
      </c>
    </row>
    <row r="928" spans="1:11">
      <c r="A928">
        <v>96127</v>
      </c>
      <c r="B928" t="s">
        <v>1692</v>
      </c>
      <c r="C928" t="s">
        <v>868</v>
      </c>
      <c r="E928" t="s">
        <v>1028</v>
      </c>
      <c r="F928">
        <v>7</v>
      </c>
      <c r="G928">
        <v>1973</v>
      </c>
      <c r="H928">
        <v>982</v>
      </c>
      <c r="I928">
        <v>0</v>
      </c>
      <c r="J928">
        <v>0</v>
      </c>
      <c r="K928">
        <v>0</v>
      </c>
    </row>
    <row r="929" spans="1:11">
      <c r="A929">
        <v>28036</v>
      </c>
      <c r="B929" t="s">
        <v>1693</v>
      </c>
      <c r="C929" t="s">
        <v>926</v>
      </c>
      <c r="E929" t="s">
        <v>438</v>
      </c>
      <c r="F929">
        <v>6</v>
      </c>
      <c r="G929">
        <v>1943</v>
      </c>
      <c r="H929">
        <v>394</v>
      </c>
      <c r="I929">
        <v>5.0629999999999997</v>
      </c>
      <c r="J929">
        <v>199.608</v>
      </c>
      <c r="K929">
        <v>30</v>
      </c>
    </row>
    <row r="930" spans="1:11">
      <c r="A930">
        <v>18057</v>
      </c>
      <c r="B930" t="s">
        <v>1694</v>
      </c>
      <c r="C930" t="s">
        <v>732</v>
      </c>
      <c r="E930" t="s">
        <v>833</v>
      </c>
      <c r="F930">
        <v>54</v>
      </c>
      <c r="G930">
        <v>1957</v>
      </c>
      <c r="H930">
        <v>446</v>
      </c>
      <c r="I930">
        <v>3</v>
      </c>
      <c r="J930">
        <v>145.5</v>
      </c>
      <c r="K930">
        <v>0</v>
      </c>
    </row>
    <row r="931" spans="1:11">
      <c r="A931">
        <v>14090</v>
      </c>
      <c r="B931" t="s">
        <v>1695</v>
      </c>
      <c r="C931" t="s">
        <v>1696</v>
      </c>
      <c r="E931" t="s">
        <v>661</v>
      </c>
      <c r="F931">
        <v>79</v>
      </c>
      <c r="G931">
        <v>1987</v>
      </c>
      <c r="H931">
        <v>983</v>
      </c>
      <c r="I931">
        <v>0</v>
      </c>
      <c r="J931">
        <v>0</v>
      </c>
      <c r="K931">
        <v>0</v>
      </c>
    </row>
    <row r="932" spans="1:11">
      <c r="A932">
        <v>12083</v>
      </c>
      <c r="B932" t="s">
        <v>1697</v>
      </c>
      <c r="C932" t="s">
        <v>741</v>
      </c>
      <c r="E932" t="s">
        <v>728</v>
      </c>
      <c r="F932">
        <v>73</v>
      </c>
      <c r="G932">
        <v>1954</v>
      </c>
      <c r="H932">
        <v>104</v>
      </c>
      <c r="I932">
        <v>19.626999999999999</v>
      </c>
      <c r="J932">
        <v>1381.6020000000001</v>
      </c>
      <c r="K932">
        <v>600</v>
      </c>
    </row>
    <row r="933" spans="1:11">
      <c r="A933">
        <v>20525</v>
      </c>
      <c r="B933" t="s">
        <v>1698</v>
      </c>
      <c r="C933" t="s">
        <v>859</v>
      </c>
      <c r="D933" t="s">
        <v>404</v>
      </c>
      <c r="E933" t="s">
        <v>653</v>
      </c>
      <c r="F933">
        <v>86</v>
      </c>
      <c r="G933">
        <v>1993</v>
      </c>
      <c r="H933">
        <v>307</v>
      </c>
      <c r="I933">
        <v>3</v>
      </c>
      <c r="J933">
        <v>338.50400000000002</v>
      </c>
      <c r="K933">
        <v>206</v>
      </c>
    </row>
    <row r="934" spans="1:11">
      <c r="A934">
        <v>17038</v>
      </c>
      <c r="B934" t="s">
        <v>1699</v>
      </c>
      <c r="C934" t="s">
        <v>775</v>
      </c>
      <c r="D934" t="s">
        <v>404</v>
      </c>
      <c r="E934" t="s">
        <v>47</v>
      </c>
      <c r="F934">
        <v>33</v>
      </c>
      <c r="G934">
        <v>1962</v>
      </c>
      <c r="H934">
        <v>183</v>
      </c>
      <c r="I934">
        <v>13.19</v>
      </c>
      <c r="J934">
        <v>796.24300000000005</v>
      </c>
      <c r="K934">
        <v>266</v>
      </c>
    </row>
    <row r="935" spans="1:11">
      <c r="A935">
        <v>10094</v>
      </c>
      <c r="B935" t="s">
        <v>1700</v>
      </c>
      <c r="C935" t="s">
        <v>891</v>
      </c>
      <c r="E935" t="s">
        <v>703</v>
      </c>
      <c r="F935">
        <v>69</v>
      </c>
      <c r="G935">
        <v>1949</v>
      </c>
      <c r="H935">
        <v>638</v>
      </c>
      <c r="I935">
        <v>0.5</v>
      </c>
      <c r="J935">
        <v>16.323</v>
      </c>
      <c r="K935">
        <v>0</v>
      </c>
    </row>
    <row r="936" spans="1:11">
      <c r="A936">
        <v>14066</v>
      </c>
      <c r="B936" t="s">
        <v>1701</v>
      </c>
      <c r="C936" t="s">
        <v>660</v>
      </c>
      <c r="E936" t="s">
        <v>718</v>
      </c>
      <c r="F936">
        <v>2</v>
      </c>
      <c r="G936">
        <v>1972</v>
      </c>
      <c r="H936">
        <v>984</v>
      </c>
      <c r="I936">
        <v>0</v>
      </c>
      <c r="J936">
        <v>0</v>
      </c>
      <c r="K936">
        <v>0</v>
      </c>
    </row>
    <row r="937" spans="1:11">
      <c r="A937">
        <v>11037</v>
      </c>
      <c r="B937" t="s">
        <v>1702</v>
      </c>
      <c r="C937" t="s">
        <v>1703</v>
      </c>
      <c r="E937" t="s">
        <v>552</v>
      </c>
      <c r="F937">
        <v>1</v>
      </c>
      <c r="G937">
        <v>1983</v>
      </c>
      <c r="H937">
        <v>127</v>
      </c>
      <c r="I937">
        <v>24.126000000000001</v>
      </c>
      <c r="J937">
        <v>1213.1289999999999</v>
      </c>
      <c r="K937">
        <v>280</v>
      </c>
    </row>
    <row r="938" spans="1:11">
      <c r="A938">
        <v>26041</v>
      </c>
      <c r="B938" t="s">
        <v>1704</v>
      </c>
      <c r="C938" t="s">
        <v>1148</v>
      </c>
      <c r="D938" t="s">
        <v>404</v>
      </c>
      <c r="E938" t="s">
        <v>754</v>
      </c>
      <c r="F938">
        <v>28</v>
      </c>
      <c r="G938">
        <v>1953</v>
      </c>
      <c r="H938">
        <v>985</v>
      </c>
      <c r="I938">
        <v>0</v>
      </c>
      <c r="J938">
        <v>0</v>
      </c>
      <c r="K938">
        <v>0</v>
      </c>
    </row>
    <row r="939" spans="1:11">
      <c r="A939">
        <v>20689</v>
      </c>
      <c r="B939" t="s">
        <v>1705</v>
      </c>
      <c r="C939" t="s">
        <v>764</v>
      </c>
      <c r="E939" t="s">
        <v>437</v>
      </c>
      <c r="F939">
        <v>22</v>
      </c>
      <c r="G939">
        <v>1959</v>
      </c>
      <c r="H939">
        <v>986</v>
      </c>
      <c r="I939">
        <v>0</v>
      </c>
      <c r="J939">
        <v>0</v>
      </c>
      <c r="K939">
        <v>0</v>
      </c>
    </row>
    <row r="940" spans="1:11">
      <c r="A940">
        <v>14094</v>
      </c>
      <c r="B940" t="s">
        <v>1706</v>
      </c>
      <c r="C940" t="s">
        <v>764</v>
      </c>
      <c r="E940" t="s">
        <v>445</v>
      </c>
      <c r="F940">
        <v>43</v>
      </c>
      <c r="G940">
        <v>1954</v>
      </c>
      <c r="H940">
        <v>57</v>
      </c>
      <c r="I940">
        <v>27.369</v>
      </c>
      <c r="J940">
        <v>1796.4469999999999</v>
      </c>
      <c r="K940">
        <v>789</v>
      </c>
    </row>
    <row r="941" spans="1:11">
      <c r="A941">
        <v>23060</v>
      </c>
      <c r="B941" t="s">
        <v>1707</v>
      </c>
      <c r="C941" t="s">
        <v>739</v>
      </c>
      <c r="E941" t="s">
        <v>534</v>
      </c>
      <c r="F941">
        <v>63</v>
      </c>
      <c r="G941">
        <v>1954</v>
      </c>
      <c r="H941">
        <v>153</v>
      </c>
      <c r="I941">
        <v>20.376000000000001</v>
      </c>
      <c r="J941">
        <v>978.00099999999998</v>
      </c>
      <c r="K941">
        <v>268</v>
      </c>
    </row>
    <row r="942" spans="1:11">
      <c r="A942">
        <v>19002</v>
      </c>
      <c r="B942" t="s">
        <v>1708</v>
      </c>
      <c r="C942" t="s">
        <v>1330</v>
      </c>
      <c r="D942" t="s">
        <v>801</v>
      </c>
      <c r="E942" t="s">
        <v>995</v>
      </c>
      <c r="F942">
        <v>77</v>
      </c>
      <c r="G942">
        <v>2010</v>
      </c>
      <c r="H942">
        <v>987</v>
      </c>
      <c r="I942">
        <v>0</v>
      </c>
      <c r="J942">
        <v>0</v>
      </c>
      <c r="K942">
        <v>0</v>
      </c>
    </row>
    <row r="943" spans="1:11">
      <c r="A943">
        <v>19003</v>
      </c>
      <c r="B943" t="s">
        <v>1708</v>
      </c>
      <c r="C943" t="s">
        <v>734</v>
      </c>
      <c r="D943" t="s">
        <v>801</v>
      </c>
      <c r="E943" t="s">
        <v>995</v>
      </c>
      <c r="F943">
        <v>77</v>
      </c>
      <c r="G943">
        <v>2003</v>
      </c>
      <c r="H943">
        <v>537</v>
      </c>
      <c r="I943">
        <v>1.5</v>
      </c>
      <c r="J943">
        <v>71.671999999999997</v>
      </c>
      <c r="K943">
        <v>0</v>
      </c>
    </row>
    <row r="944" spans="1:11">
      <c r="A944">
        <v>29043</v>
      </c>
      <c r="B944" t="s">
        <v>1709</v>
      </c>
      <c r="C944" t="s">
        <v>891</v>
      </c>
      <c r="E944" t="s">
        <v>718</v>
      </c>
      <c r="F944">
        <v>2</v>
      </c>
      <c r="G944">
        <v>1953</v>
      </c>
      <c r="H944">
        <v>988</v>
      </c>
      <c r="I944">
        <v>0</v>
      </c>
      <c r="J944">
        <v>0</v>
      </c>
      <c r="K944">
        <v>0</v>
      </c>
    </row>
    <row r="945" spans="1:11">
      <c r="A945">
        <v>16004</v>
      </c>
      <c r="B945" t="s">
        <v>1710</v>
      </c>
      <c r="C945" t="s">
        <v>854</v>
      </c>
      <c r="D945" t="s">
        <v>399</v>
      </c>
      <c r="E945" t="s">
        <v>534</v>
      </c>
      <c r="F945">
        <v>63</v>
      </c>
      <c r="G945">
        <v>2003</v>
      </c>
      <c r="H945">
        <v>527</v>
      </c>
      <c r="I945">
        <v>2.625</v>
      </c>
      <c r="J945">
        <v>80.153999999999996</v>
      </c>
      <c r="K945">
        <v>0</v>
      </c>
    </row>
    <row r="946" spans="1:11">
      <c r="A946">
        <v>97294</v>
      </c>
      <c r="B946" t="s">
        <v>1711</v>
      </c>
      <c r="C946" t="s">
        <v>700</v>
      </c>
      <c r="E946" t="s">
        <v>438</v>
      </c>
      <c r="F946">
        <v>6</v>
      </c>
      <c r="G946">
        <v>1968</v>
      </c>
      <c r="H946">
        <v>989</v>
      </c>
      <c r="I946">
        <v>0</v>
      </c>
      <c r="J946">
        <v>0</v>
      </c>
      <c r="K946">
        <v>0</v>
      </c>
    </row>
    <row r="947" spans="1:11">
      <c r="A947">
        <v>13047</v>
      </c>
      <c r="B947" t="s">
        <v>1712</v>
      </c>
      <c r="C947" t="s">
        <v>652</v>
      </c>
      <c r="E947" t="s">
        <v>754</v>
      </c>
      <c r="F947">
        <v>28</v>
      </c>
      <c r="G947">
        <v>1957</v>
      </c>
      <c r="H947">
        <v>519</v>
      </c>
      <c r="I947">
        <v>2.8140000000000001</v>
      </c>
      <c r="J947">
        <v>83.227999999999994</v>
      </c>
      <c r="K947">
        <v>0</v>
      </c>
    </row>
    <row r="948" spans="1:11">
      <c r="A948">
        <v>11031</v>
      </c>
      <c r="B948" t="s">
        <v>1713</v>
      </c>
      <c r="C948" t="s">
        <v>663</v>
      </c>
      <c r="E948" t="s">
        <v>718</v>
      </c>
      <c r="F948">
        <v>2</v>
      </c>
      <c r="G948">
        <v>1966</v>
      </c>
      <c r="H948">
        <v>529</v>
      </c>
      <c r="I948">
        <v>2.2810000000000001</v>
      </c>
      <c r="J948">
        <v>78.12</v>
      </c>
      <c r="K948">
        <v>15</v>
      </c>
    </row>
    <row r="949" spans="1:11">
      <c r="A949">
        <v>22959</v>
      </c>
      <c r="B949" t="s">
        <v>1714</v>
      </c>
      <c r="C949" t="s">
        <v>663</v>
      </c>
      <c r="E949" t="s">
        <v>31</v>
      </c>
      <c r="F949">
        <v>19</v>
      </c>
      <c r="G949">
        <v>1959</v>
      </c>
      <c r="H949">
        <v>990</v>
      </c>
      <c r="I949">
        <v>0</v>
      </c>
      <c r="J949">
        <v>0</v>
      </c>
      <c r="K949">
        <v>0</v>
      </c>
    </row>
    <row r="950" spans="1:11">
      <c r="A950">
        <v>20520</v>
      </c>
      <c r="B950" t="s">
        <v>1715</v>
      </c>
      <c r="C950" t="s">
        <v>663</v>
      </c>
      <c r="E950" t="s">
        <v>894</v>
      </c>
      <c r="F950">
        <v>74</v>
      </c>
      <c r="G950">
        <v>1957</v>
      </c>
      <c r="H950">
        <v>612</v>
      </c>
      <c r="I950">
        <v>0.59399999999999997</v>
      </c>
      <c r="J950">
        <v>26.547000000000001</v>
      </c>
      <c r="K950">
        <v>0</v>
      </c>
    </row>
    <row r="951" spans="1:11">
      <c r="A951">
        <v>20556</v>
      </c>
      <c r="B951" t="s">
        <v>1716</v>
      </c>
      <c r="C951" t="s">
        <v>732</v>
      </c>
      <c r="E951" t="s">
        <v>661</v>
      </c>
      <c r="F951">
        <v>79</v>
      </c>
      <c r="G951">
        <v>1987</v>
      </c>
      <c r="H951">
        <v>991</v>
      </c>
      <c r="I951">
        <v>0</v>
      </c>
      <c r="J951">
        <v>0</v>
      </c>
      <c r="K951">
        <v>0</v>
      </c>
    </row>
    <row r="952" spans="1:11">
      <c r="A952">
        <v>21861</v>
      </c>
      <c r="B952" t="s">
        <v>1717</v>
      </c>
      <c r="C952" t="s">
        <v>700</v>
      </c>
      <c r="E952" t="s">
        <v>47</v>
      </c>
      <c r="F952">
        <v>33</v>
      </c>
      <c r="G952">
        <v>1962</v>
      </c>
      <c r="H952">
        <v>596</v>
      </c>
      <c r="I952">
        <v>0.875</v>
      </c>
      <c r="J952">
        <v>37.436999999999998</v>
      </c>
      <c r="K952">
        <v>0</v>
      </c>
    </row>
    <row r="953" spans="1:11">
      <c r="A953">
        <v>22012</v>
      </c>
      <c r="B953" t="s">
        <v>1718</v>
      </c>
      <c r="C953" t="s">
        <v>660</v>
      </c>
      <c r="E953" t="s">
        <v>445</v>
      </c>
      <c r="F953">
        <v>43</v>
      </c>
      <c r="G953">
        <v>1980</v>
      </c>
      <c r="H953">
        <v>145</v>
      </c>
      <c r="I953">
        <v>11.814</v>
      </c>
      <c r="J953">
        <v>1025.653</v>
      </c>
      <c r="K953">
        <v>536</v>
      </c>
    </row>
    <row r="954" spans="1:11">
      <c r="A954">
        <v>24281</v>
      </c>
      <c r="B954" t="s">
        <v>1718</v>
      </c>
      <c r="C954" t="s">
        <v>660</v>
      </c>
      <c r="E954" t="s">
        <v>446</v>
      </c>
      <c r="F954">
        <v>52</v>
      </c>
      <c r="G954">
        <v>1969</v>
      </c>
      <c r="H954">
        <v>191</v>
      </c>
      <c r="I954">
        <v>8.7200000000000006</v>
      </c>
      <c r="J954">
        <v>753.08199999999999</v>
      </c>
      <c r="K954">
        <v>377</v>
      </c>
    </row>
    <row r="955" spans="1:11">
      <c r="A955">
        <v>14052</v>
      </c>
      <c r="B955" t="s">
        <v>1719</v>
      </c>
      <c r="C955" t="s">
        <v>696</v>
      </c>
      <c r="D955" t="s">
        <v>404</v>
      </c>
      <c r="E955" t="s">
        <v>995</v>
      </c>
      <c r="F955">
        <v>77</v>
      </c>
      <c r="G955">
        <v>1970</v>
      </c>
      <c r="H955">
        <v>207</v>
      </c>
      <c r="I955">
        <v>7.4059999999999997</v>
      </c>
      <c r="J955">
        <v>666.86599999999999</v>
      </c>
      <c r="K955">
        <v>325</v>
      </c>
    </row>
    <row r="956" spans="1:11">
      <c r="A956">
        <v>21795</v>
      </c>
      <c r="B956" t="s">
        <v>1720</v>
      </c>
      <c r="C956" t="s">
        <v>1721</v>
      </c>
      <c r="E956" t="s">
        <v>684</v>
      </c>
      <c r="F956">
        <v>27</v>
      </c>
      <c r="G956">
        <v>1956</v>
      </c>
      <c r="H956">
        <v>551</v>
      </c>
      <c r="I956">
        <v>1.5629999999999999</v>
      </c>
      <c r="J956">
        <v>65.972999999999999</v>
      </c>
      <c r="K956">
        <v>0</v>
      </c>
    </row>
    <row r="957" spans="1:11">
      <c r="A957">
        <v>16127</v>
      </c>
      <c r="B957" t="s">
        <v>1722</v>
      </c>
      <c r="C957" t="s">
        <v>774</v>
      </c>
      <c r="D957" t="s">
        <v>801</v>
      </c>
      <c r="E957" t="s">
        <v>718</v>
      </c>
      <c r="F957">
        <v>2</v>
      </c>
      <c r="G957">
        <v>2008</v>
      </c>
      <c r="H957">
        <v>993</v>
      </c>
      <c r="I957">
        <v>0</v>
      </c>
      <c r="J957">
        <v>0</v>
      </c>
      <c r="K957">
        <v>0</v>
      </c>
    </row>
    <row r="958" spans="1:11">
      <c r="A958">
        <v>16126</v>
      </c>
      <c r="B958" t="s">
        <v>1722</v>
      </c>
      <c r="C958" t="s">
        <v>720</v>
      </c>
      <c r="D958" t="s">
        <v>801</v>
      </c>
      <c r="E958" t="s">
        <v>718</v>
      </c>
      <c r="F958">
        <v>2</v>
      </c>
      <c r="G958">
        <v>2010</v>
      </c>
      <c r="H958">
        <v>992</v>
      </c>
      <c r="I958">
        <v>0</v>
      </c>
      <c r="J958">
        <v>0</v>
      </c>
      <c r="K958">
        <v>0</v>
      </c>
    </row>
    <row r="959" spans="1:11">
      <c r="A959">
        <v>14054</v>
      </c>
      <c r="B959" t="s">
        <v>1723</v>
      </c>
      <c r="C959" t="s">
        <v>1044</v>
      </c>
      <c r="E959" t="s">
        <v>1028</v>
      </c>
      <c r="F959">
        <v>7</v>
      </c>
      <c r="G959">
        <v>1962</v>
      </c>
      <c r="H959">
        <v>994</v>
      </c>
      <c r="I959">
        <v>0</v>
      </c>
      <c r="J959">
        <v>0</v>
      </c>
      <c r="K959">
        <v>0</v>
      </c>
    </row>
    <row r="960" spans="1:11">
      <c r="A960">
        <v>18120</v>
      </c>
      <c r="B960" t="s">
        <v>1724</v>
      </c>
      <c r="C960" t="s">
        <v>749</v>
      </c>
      <c r="D960" t="s">
        <v>404</v>
      </c>
      <c r="E960" t="s">
        <v>839</v>
      </c>
      <c r="F960">
        <v>91</v>
      </c>
      <c r="G960">
        <v>1972</v>
      </c>
      <c r="H960">
        <v>995</v>
      </c>
      <c r="I960">
        <v>0</v>
      </c>
      <c r="J960">
        <v>0</v>
      </c>
      <c r="K960">
        <v>0</v>
      </c>
    </row>
    <row r="961" spans="1:11">
      <c r="A961">
        <v>18082</v>
      </c>
      <c r="B961" t="s">
        <v>1725</v>
      </c>
      <c r="C961" t="s">
        <v>681</v>
      </c>
      <c r="E961" t="s">
        <v>539</v>
      </c>
      <c r="F961">
        <v>89</v>
      </c>
      <c r="G961">
        <v>1962</v>
      </c>
      <c r="H961">
        <v>996</v>
      </c>
      <c r="I961">
        <v>0</v>
      </c>
      <c r="J961">
        <v>0</v>
      </c>
      <c r="K961">
        <v>0</v>
      </c>
    </row>
    <row r="962" spans="1:11">
      <c r="A962">
        <v>18083</v>
      </c>
      <c r="B962" t="s">
        <v>1726</v>
      </c>
      <c r="C962" t="s">
        <v>1103</v>
      </c>
      <c r="D962" t="s">
        <v>404</v>
      </c>
      <c r="E962" t="s">
        <v>539</v>
      </c>
      <c r="F962">
        <v>89</v>
      </c>
      <c r="G962">
        <v>1965</v>
      </c>
      <c r="H962">
        <v>997</v>
      </c>
      <c r="I962">
        <v>0</v>
      </c>
      <c r="J962">
        <v>0</v>
      </c>
      <c r="K962">
        <v>0</v>
      </c>
    </row>
    <row r="963" spans="1:11">
      <c r="A963">
        <v>19062</v>
      </c>
      <c r="B963" t="s">
        <v>1727</v>
      </c>
      <c r="C963" t="s">
        <v>1148</v>
      </c>
      <c r="D963" t="s">
        <v>404</v>
      </c>
      <c r="E963" t="s">
        <v>995</v>
      </c>
      <c r="F963">
        <v>77</v>
      </c>
      <c r="G963">
        <v>1950</v>
      </c>
      <c r="H963">
        <v>488</v>
      </c>
      <c r="I963">
        <v>3.2189999999999999</v>
      </c>
      <c r="J963">
        <v>105.238</v>
      </c>
      <c r="K963">
        <v>19</v>
      </c>
    </row>
    <row r="964" spans="1:11">
      <c r="A964">
        <v>25075</v>
      </c>
      <c r="B964" t="s">
        <v>1728</v>
      </c>
      <c r="C964" t="s">
        <v>678</v>
      </c>
      <c r="E964" t="s">
        <v>759</v>
      </c>
      <c r="F964">
        <v>55</v>
      </c>
      <c r="G964">
        <v>1958</v>
      </c>
      <c r="H964">
        <v>114</v>
      </c>
      <c r="I964">
        <v>16.689</v>
      </c>
      <c r="J964">
        <v>1321.4849999999999</v>
      </c>
      <c r="K964">
        <v>606</v>
      </c>
    </row>
    <row r="965" spans="1:11">
      <c r="A965">
        <v>16010</v>
      </c>
      <c r="B965" t="s">
        <v>1729</v>
      </c>
      <c r="C965" t="s">
        <v>941</v>
      </c>
      <c r="D965" t="s">
        <v>404</v>
      </c>
      <c r="E965" t="s">
        <v>531</v>
      </c>
      <c r="F965">
        <v>64</v>
      </c>
      <c r="G965">
        <v>1962</v>
      </c>
      <c r="H965">
        <v>70</v>
      </c>
      <c r="I965">
        <v>31.876000000000001</v>
      </c>
      <c r="J965">
        <v>1700.03</v>
      </c>
      <c r="K965">
        <v>402</v>
      </c>
    </row>
    <row r="966" spans="1:11">
      <c r="A966">
        <v>99600</v>
      </c>
      <c r="B966" t="s">
        <v>1730</v>
      </c>
      <c r="C966" t="s">
        <v>681</v>
      </c>
      <c r="E966" t="s">
        <v>31</v>
      </c>
      <c r="F966">
        <v>19</v>
      </c>
      <c r="G966">
        <v>1966</v>
      </c>
      <c r="H966">
        <v>169</v>
      </c>
      <c r="I966">
        <v>14.781000000000001</v>
      </c>
      <c r="J966">
        <v>871.1</v>
      </c>
      <c r="K966">
        <v>329</v>
      </c>
    </row>
    <row r="967" spans="1:11">
      <c r="A967">
        <v>15080</v>
      </c>
      <c r="B967" t="s">
        <v>1731</v>
      </c>
      <c r="C967" t="s">
        <v>918</v>
      </c>
      <c r="E967" t="s">
        <v>555</v>
      </c>
      <c r="F967">
        <v>13</v>
      </c>
      <c r="G967">
        <v>1983</v>
      </c>
      <c r="H967">
        <v>564</v>
      </c>
      <c r="I967">
        <v>2</v>
      </c>
      <c r="J967">
        <v>58.314</v>
      </c>
      <c r="K967">
        <v>0</v>
      </c>
    </row>
    <row r="968" spans="1:11">
      <c r="A968">
        <v>97297</v>
      </c>
      <c r="B968" t="s">
        <v>1732</v>
      </c>
      <c r="C968" t="s">
        <v>663</v>
      </c>
      <c r="E968" t="s">
        <v>29</v>
      </c>
      <c r="F968">
        <v>17</v>
      </c>
      <c r="G968">
        <v>1959</v>
      </c>
      <c r="H968">
        <v>998</v>
      </c>
      <c r="I968">
        <v>0</v>
      </c>
      <c r="J968">
        <v>0</v>
      </c>
      <c r="K968">
        <v>0</v>
      </c>
    </row>
    <row r="969" spans="1:11">
      <c r="A969">
        <v>99537</v>
      </c>
      <c r="B969" t="s">
        <v>1732</v>
      </c>
      <c r="C969" t="s">
        <v>693</v>
      </c>
      <c r="E969" t="s">
        <v>29</v>
      </c>
      <c r="F969">
        <v>17</v>
      </c>
      <c r="G969">
        <v>1986</v>
      </c>
      <c r="H969">
        <v>999</v>
      </c>
      <c r="I969">
        <v>0</v>
      </c>
      <c r="J969">
        <v>0</v>
      </c>
      <c r="K969">
        <v>0</v>
      </c>
    </row>
    <row r="970" spans="1:11">
      <c r="A970">
        <v>21813</v>
      </c>
      <c r="B970" t="s">
        <v>1733</v>
      </c>
      <c r="C970" t="s">
        <v>666</v>
      </c>
      <c r="D970" t="s">
        <v>404</v>
      </c>
      <c r="E970" t="s">
        <v>29</v>
      </c>
      <c r="F970">
        <v>17</v>
      </c>
      <c r="G970">
        <v>1988</v>
      </c>
      <c r="H970">
        <v>1000</v>
      </c>
      <c r="I970">
        <v>0</v>
      </c>
      <c r="J970">
        <v>0</v>
      </c>
      <c r="K970">
        <v>0</v>
      </c>
    </row>
    <row r="971" spans="1:11">
      <c r="A971">
        <v>18109</v>
      </c>
      <c r="B971" t="s">
        <v>1734</v>
      </c>
      <c r="C971" t="s">
        <v>660</v>
      </c>
      <c r="E971" t="s">
        <v>966</v>
      </c>
      <c r="F971">
        <v>90</v>
      </c>
      <c r="G971">
        <v>1986</v>
      </c>
      <c r="H971">
        <v>118</v>
      </c>
      <c r="I971">
        <v>19.376999999999999</v>
      </c>
      <c r="J971">
        <v>1284.8150000000001</v>
      </c>
      <c r="K971">
        <v>541</v>
      </c>
    </row>
    <row r="972" spans="1:11">
      <c r="A972">
        <v>20569</v>
      </c>
      <c r="B972" t="s">
        <v>1734</v>
      </c>
      <c r="C972" t="s">
        <v>823</v>
      </c>
      <c r="E972" t="s">
        <v>966</v>
      </c>
      <c r="F972">
        <v>90</v>
      </c>
      <c r="G972">
        <v>1994</v>
      </c>
      <c r="H972">
        <v>508</v>
      </c>
      <c r="I972">
        <v>2.5630000000000002</v>
      </c>
      <c r="J972">
        <v>91.185000000000002</v>
      </c>
      <c r="K972">
        <v>0</v>
      </c>
    </row>
    <row r="973" spans="1:11">
      <c r="A973">
        <v>19058</v>
      </c>
      <c r="B973" t="s">
        <v>1735</v>
      </c>
      <c r="C973" t="s">
        <v>1022</v>
      </c>
      <c r="D973" t="s">
        <v>801</v>
      </c>
      <c r="E973" t="s">
        <v>966</v>
      </c>
      <c r="F973">
        <v>90</v>
      </c>
      <c r="G973">
        <v>2010</v>
      </c>
      <c r="H973">
        <v>355</v>
      </c>
      <c r="I973">
        <v>3.859</v>
      </c>
      <c r="J973">
        <v>253.98500000000001</v>
      </c>
      <c r="K973">
        <v>88</v>
      </c>
    </row>
    <row r="974" spans="1:11">
      <c r="A974">
        <v>19076</v>
      </c>
      <c r="B974" t="s">
        <v>1736</v>
      </c>
      <c r="C974" t="s">
        <v>822</v>
      </c>
      <c r="D974" t="s">
        <v>399</v>
      </c>
      <c r="E974" t="s">
        <v>539</v>
      </c>
      <c r="F974">
        <v>89</v>
      </c>
      <c r="G974">
        <v>2007</v>
      </c>
      <c r="H974">
        <v>415</v>
      </c>
      <c r="I974">
        <v>4.1100000000000003</v>
      </c>
      <c r="J974">
        <v>182.74100000000001</v>
      </c>
      <c r="K974">
        <v>19</v>
      </c>
    </row>
    <row r="975" spans="1:11">
      <c r="A975">
        <v>20577</v>
      </c>
      <c r="B975" t="s">
        <v>1736</v>
      </c>
      <c r="C975" t="s">
        <v>732</v>
      </c>
      <c r="D975" t="s">
        <v>399</v>
      </c>
      <c r="E975" t="s">
        <v>539</v>
      </c>
      <c r="F975">
        <v>89</v>
      </c>
      <c r="G975">
        <v>2008</v>
      </c>
      <c r="H975">
        <v>606</v>
      </c>
      <c r="I975">
        <v>0.81299999999999994</v>
      </c>
      <c r="J975">
        <v>31.87</v>
      </c>
      <c r="K975">
        <v>0</v>
      </c>
    </row>
    <row r="976" spans="1:11">
      <c r="A976">
        <v>19079</v>
      </c>
      <c r="B976" t="s">
        <v>1736</v>
      </c>
      <c r="C976" t="s">
        <v>739</v>
      </c>
      <c r="E976" t="s">
        <v>539</v>
      </c>
      <c r="F976">
        <v>89</v>
      </c>
      <c r="G976">
        <v>1968</v>
      </c>
      <c r="H976">
        <v>367</v>
      </c>
      <c r="I976">
        <v>6.11</v>
      </c>
      <c r="J976">
        <v>238.49600000000001</v>
      </c>
      <c r="K976">
        <v>19</v>
      </c>
    </row>
    <row r="977" spans="1:11">
      <c r="A977">
        <v>19077</v>
      </c>
      <c r="B977" t="s">
        <v>1737</v>
      </c>
      <c r="C977" t="s">
        <v>775</v>
      </c>
      <c r="D977" t="s">
        <v>404</v>
      </c>
      <c r="E977" t="s">
        <v>539</v>
      </c>
      <c r="F977">
        <v>89</v>
      </c>
      <c r="G977">
        <v>1977</v>
      </c>
      <c r="H977">
        <v>546</v>
      </c>
      <c r="I977">
        <v>1.8440000000000001</v>
      </c>
      <c r="J977">
        <v>67.477000000000004</v>
      </c>
      <c r="K977">
        <v>0</v>
      </c>
    </row>
    <row r="978" spans="1:11">
      <c r="A978">
        <v>19078</v>
      </c>
      <c r="B978" t="s">
        <v>1737</v>
      </c>
      <c r="C978" t="s">
        <v>775</v>
      </c>
      <c r="D978" t="s">
        <v>801</v>
      </c>
      <c r="E978" t="s">
        <v>539</v>
      </c>
      <c r="F978">
        <v>89</v>
      </c>
      <c r="G978">
        <v>2010</v>
      </c>
      <c r="H978">
        <v>329</v>
      </c>
      <c r="I978">
        <v>6.97</v>
      </c>
      <c r="J978">
        <v>302.92099999999999</v>
      </c>
      <c r="K978">
        <v>50</v>
      </c>
    </row>
    <row r="979" spans="1:11">
      <c r="A979">
        <v>19075</v>
      </c>
      <c r="B979" t="s">
        <v>1737</v>
      </c>
      <c r="C979" t="s">
        <v>1738</v>
      </c>
      <c r="D979" t="s">
        <v>801</v>
      </c>
      <c r="E979" t="s">
        <v>539</v>
      </c>
      <c r="F979">
        <v>89</v>
      </c>
      <c r="G979">
        <v>2012</v>
      </c>
      <c r="H979">
        <v>478</v>
      </c>
      <c r="I979">
        <v>3.0009999999999999</v>
      </c>
      <c r="J979">
        <v>116.755</v>
      </c>
      <c r="K979">
        <v>0</v>
      </c>
    </row>
    <row r="980" spans="1:11">
      <c r="A980">
        <v>18135</v>
      </c>
      <c r="B980" t="s">
        <v>1739</v>
      </c>
      <c r="C980" t="s">
        <v>850</v>
      </c>
      <c r="D980" t="s">
        <v>404</v>
      </c>
      <c r="E980" t="s">
        <v>552</v>
      </c>
      <c r="F980">
        <v>1</v>
      </c>
      <c r="G980">
        <v>1967</v>
      </c>
      <c r="H980">
        <v>432</v>
      </c>
      <c r="I980">
        <v>3.3759999999999999</v>
      </c>
      <c r="J980">
        <v>157.96199999999999</v>
      </c>
      <c r="K980">
        <v>33</v>
      </c>
    </row>
    <row r="981" spans="1:11">
      <c r="A981">
        <v>96030</v>
      </c>
      <c r="B981" t="s">
        <v>1740</v>
      </c>
      <c r="C981" t="s">
        <v>700</v>
      </c>
      <c r="E981" t="s">
        <v>552</v>
      </c>
      <c r="F981">
        <v>1</v>
      </c>
      <c r="G981">
        <v>1950</v>
      </c>
      <c r="H981">
        <v>1001</v>
      </c>
      <c r="I981">
        <v>0</v>
      </c>
      <c r="J981">
        <v>0</v>
      </c>
      <c r="K981">
        <v>0</v>
      </c>
    </row>
    <row r="982" spans="1:11">
      <c r="A982">
        <v>18061</v>
      </c>
      <c r="B982" t="s">
        <v>1741</v>
      </c>
      <c r="C982" t="s">
        <v>1742</v>
      </c>
      <c r="D982" t="s">
        <v>404</v>
      </c>
      <c r="E982" t="s">
        <v>552</v>
      </c>
      <c r="F982">
        <v>1</v>
      </c>
      <c r="G982">
        <v>1957</v>
      </c>
      <c r="H982">
        <v>1002</v>
      </c>
      <c r="I982">
        <v>0</v>
      </c>
      <c r="J982">
        <v>0</v>
      </c>
      <c r="K982">
        <v>0</v>
      </c>
    </row>
    <row r="983" spans="1:11">
      <c r="A983">
        <v>24232</v>
      </c>
      <c r="B983" t="s">
        <v>1743</v>
      </c>
      <c r="C983" t="s">
        <v>891</v>
      </c>
      <c r="E983" t="s">
        <v>679</v>
      </c>
      <c r="F983">
        <v>51</v>
      </c>
      <c r="G983">
        <v>1970</v>
      </c>
      <c r="H983">
        <v>1003</v>
      </c>
      <c r="I983">
        <v>0</v>
      </c>
      <c r="J983">
        <v>0</v>
      </c>
      <c r="K983">
        <v>0</v>
      </c>
    </row>
    <row r="984" spans="1:11">
      <c r="A984">
        <v>18052</v>
      </c>
      <c r="B984" t="s">
        <v>1744</v>
      </c>
      <c r="C984" t="s">
        <v>764</v>
      </c>
      <c r="E984" t="s">
        <v>947</v>
      </c>
      <c r="F984">
        <v>56</v>
      </c>
      <c r="G984">
        <v>1964</v>
      </c>
      <c r="H984">
        <v>487</v>
      </c>
      <c r="I984">
        <v>3.5</v>
      </c>
      <c r="J984">
        <v>107.393</v>
      </c>
      <c r="K984">
        <v>0</v>
      </c>
    </row>
    <row r="985" spans="1:11">
      <c r="A985">
        <v>20526</v>
      </c>
      <c r="B985" t="s">
        <v>1745</v>
      </c>
      <c r="C985" t="s">
        <v>681</v>
      </c>
      <c r="E985" t="s">
        <v>653</v>
      </c>
      <c r="F985">
        <v>86</v>
      </c>
      <c r="G985">
        <v>1989</v>
      </c>
      <c r="H985">
        <v>1004</v>
      </c>
      <c r="I985">
        <v>0</v>
      </c>
      <c r="J985">
        <v>0</v>
      </c>
      <c r="K985">
        <v>0</v>
      </c>
    </row>
    <row r="986" spans="1:11">
      <c r="A986">
        <v>20541</v>
      </c>
      <c r="B986" t="s">
        <v>1746</v>
      </c>
      <c r="C986" t="s">
        <v>741</v>
      </c>
      <c r="E986" t="s">
        <v>987</v>
      </c>
      <c r="F986">
        <v>93</v>
      </c>
      <c r="G986">
        <v>1963</v>
      </c>
      <c r="H986">
        <v>637</v>
      </c>
      <c r="I986">
        <v>0.34399999999999997</v>
      </c>
      <c r="J986">
        <v>16.672000000000001</v>
      </c>
      <c r="K986">
        <v>0</v>
      </c>
    </row>
    <row r="987" spans="1:11">
      <c r="A987">
        <v>17081</v>
      </c>
      <c r="B987" t="s">
        <v>1747</v>
      </c>
      <c r="C987" t="s">
        <v>835</v>
      </c>
      <c r="D987" t="s">
        <v>404</v>
      </c>
      <c r="E987" t="s">
        <v>557</v>
      </c>
      <c r="F987">
        <v>42</v>
      </c>
      <c r="G987">
        <v>1945</v>
      </c>
      <c r="H987">
        <v>462</v>
      </c>
      <c r="I987">
        <v>3.0939999999999999</v>
      </c>
      <c r="J987">
        <v>134.78399999999999</v>
      </c>
      <c r="K987">
        <v>0</v>
      </c>
    </row>
    <row r="988" spans="1:11">
      <c r="A988">
        <v>15075</v>
      </c>
      <c r="B988" t="s">
        <v>1748</v>
      </c>
      <c r="C988" t="s">
        <v>736</v>
      </c>
      <c r="D988" t="s">
        <v>404</v>
      </c>
      <c r="E988" t="s">
        <v>552</v>
      </c>
      <c r="F988">
        <v>1</v>
      </c>
      <c r="G988">
        <v>1956</v>
      </c>
      <c r="H988">
        <v>427</v>
      </c>
      <c r="I988">
        <v>3.1880000000000002</v>
      </c>
      <c r="J988">
        <v>171.85400000000001</v>
      </c>
      <c r="K988">
        <v>52</v>
      </c>
    </row>
    <row r="989" spans="1:11">
      <c r="A989">
        <v>98352</v>
      </c>
      <c r="B989" t="s">
        <v>1749</v>
      </c>
      <c r="C989" t="s">
        <v>762</v>
      </c>
      <c r="D989" t="s">
        <v>404</v>
      </c>
      <c r="E989" t="s">
        <v>552</v>
      </c>
      <c r="F989">
        <v>1</v>
      </c>
      <c r="G989">
        <v>1967</v>
      </c>
      <c r="H989">
        <v>464</v>
      </c>
      <c r="I989">
        <v>2.6259999999999999</v>
      </c>
      <c r="J989">
        <v>133.76499999999999</v>
      </c>
      <c r="K989">
        <v>33</v>
      </c>
    </row>
    <row r="990" spans="1:11">
      <c r="A990">
        <v>96205</v>
      </c>
      <c r="B990" t="s">
        <v>1750</v>
      </c>
      <c r="C990" t="s">
        <v>732</v>
      </c>
      <c r="E990" t="s">
        <v>552</v>
      </c>
      <c r="F990">
        <v>1</v>
      </c>
      <c r="G990">
        <v>1953</v>
      </c>
      <c r="H990">
        <v>323</v>
      </c>
      <c r="I990">
        <v>6.3129999999999997</v>
      </c>
      <c r="J990">
        <v>310.29599999999999</v>
      </c>
      <c r="K990">
        <v>74</v>
      </c>
    </row>
    <row r="991" spans="1:11">
      <c r="A991">
        <v>20527</v>
      </c>
      <c r="B991" t="s">
        <v>1751</v>
      </c>
      <c r="C991" t="s">
        <v>739</v>
      </c>
      <c r="E991" t="s">
        <v>653</v>
      </c>
      <c r="F991">
        <v>86</v>
      </c>
      <c r="G991">
        <v>1989</v>
      </c>
      <c r="H991">
        <v>625</v>
      </c>
      <c r="I991">
        <v>0.438</v>
      </c>
      <c r="J991">
        <v>19.561</v>
      </c>
      <c r="K991">
        <v>0</v>
      </c>
    </row>
    <row r="992" spans="1:11">
      <c r="A992">
        <v>21819</v>
      </c>
      <c r="B992" t="s">
        <v>1752</v>
      </c>
      <c r="C992" t="s">
        <v>753</v>
      </c>
      <c r="E992" t="s">
        <v>51</v>
      </c>
      <c r="F992">
        <v>36</v>
      </c>
      <c r="G992">
        <v>1952</v>
      </c>
      <c r="H992">
        <v>1005</v>
      </c>
      <c r="I992">
        <v>0</v>
      </c>
      <c r="J992">
        <v>0</v>
      </c>
      <c r="K992">
        <v>0</v>
      </c>
    </row>
    <row r="993" spans="1:11">
      <c r="A993">
        <v>17093</v>
      </c>
      <c r="B993" t="s">
        <v>1753</v>
      </c>
      <c r="C993" t="s">
        <v>1662</v>
      </c>
      <c r="E993" t="s">
        <v>534</v>
      </c>
      <c r="F993">
        <v>63</v>
      </c>
      <c r="G993">
        <v>1967</v>
      </c>
      <c r="H993">
        <v>139</v>
      </c>
      <c r="I993">
        <v>21.001999999999999</v>
      </c>
      <c r="J993">
        <v>1075.4849999999999</v>
      </c>
      <c r="K993">
        <v>314</v>
      </c>
    </row>
    <row r="994" spans="1:11">
      <c r="A994">
        <v>10047</v>
      </c>
      <c r="B994" t="s">
        <v>1753</v>
      </c>
      <c r="C994" t="s">
        <v>786</v>
      </c>
      <c r="E994" t="s">
        <v>534</v>
      </c>
      <c r="F994">
        <v>63</v>
      </c>
      <c r="G994">
        <v>1997</v>
      </c>
      <c r="H994">
        <v>135</v>
      </c>
      <c r="I994">
        <v>24.814</v>
      </c>
      <c r="J994">
        <v>1130.0930000000001</v>
      </c>
      <c r="K994">
        <v>236</v>
      </c>
    </row>
    <row r="995" spans="1:11">
      <c r="A995">
        <v>13053</v>
      </c>
      <c r="B995" t="s">
        <v>1754</v>
      </c>
      <c r="C995" t="s">
        <v>835</v>
      </c>
      <c r="D995" t="s">
        <v>404</v>
      </c>
      <c r="E995" t="s">
        <v>664</v>
      </c>
      <c r="F995">
        <v>70</v>
      </c>
      <c r="G995">
        <v>1946</v>
      </c>
      <c r="H995">
        <v>1006</v>
      </c>
      <c r="I995">
        <v>0</v>
      </c>
      <c r="J995">
        <v>0</v>
      </c>
      <c r="K995">
        <v>0</v>
      </c>
    </row>
    <row r="996" spans="1:11">
      <c r="A996">
        <v>97272</v>
      </c>
      <c r="B996" t="s">
        <v>1755</v>
      </c>
      <c r="C996" t="s">
        <v>739</v>
      </c>
      <c r="E996" t="s">
        <v>552</v>
      </c>
      <c r="F996">
        <v>1</v>
      </c>
      <c r="G996">
        <v>1957</v>
      </c>
      <c r="H996">
        <v>538</v>
      </c>
      <c r="I996">
        <v>2.0009999999999999</v>
      </c>
      <c r="J996">
        <v>71.447999999999993</v>
      </c>
      <c r="K996">
        <v>0</v>
      </c>
    </row>
    <row r="997" spans="1:11">
      <c r="A997">
        <v>15068</v>
      </c>
      <c r="B997" t="s">
        <v>1756</v>
      </c>
      <c r="C997" t="s">
        <v>918</v>
      </c>
      <c r="E997" t="s">
        <v>745</v>
      </c>
      <c r="F997">
        <v>24</v>
      </c>
      <c r="G997">
        <v>1956</v>
      </c>
      <c r="H997">
        <v>78</v>
      </c>
      <c r="I997">
        <v>24.907</v>
      </c>
      <c r="J997">
        <v>1652.4090000000001</v>
      </c>
      <c r="K997">
        <v>576</v>
      </c>
    </row>
    <row r="998" spans="1:11">
      <c r="A998">
        <v>19005</v>
      </c>
      <c r="B998" t="s">
        <v>1757</v>
      </c>
      <c r="C998" t="s">
        <v>804</v>
      </c>
      <c r="E998" t="s">
        <v>754</v>
      </c>
      <c r="F998">
        <v>28</v>
      </c>
      <c r="G998">
        <v>1959</v>
      </c>
      <c r="H998">
        <v>497</v>
      </c>
      <c r="I998">
        <v>3.5</v>
      </c>
      <c r="J998">
        <v>100.492</v>
      </c>
      <c r="K998">
        <v>0</v>
      </c>
    </row>
    <row r="999" spans="1:11">
      <c r="A999">
        <v>97262</v>
      </c>
      <c r="B999" t="s">
        <v>1758</v>
      </c>
      <c r="C999" t="s">
        <v>1177</v>
      </c>
      <c r="D999" t="s">
        <v>404</v>
      </c>
      <c r="E999" t="s">
        <v>754</v>
      </c>
      <c r="F999">
        <v>28</v>
      </c>
      <c r="G999">
        <v>1964</v>
      </c>
      <c r="H999">
        <v>1007</v>
      </c>
      <c r="I999">
        <v>0</v>
      </c>
      <c r="J999">
        <v>0</v>
      </c>
      <c r="K999">
        <v>0</v>
      </c>
    </row>
    <row r="1000" spans="1:11">
      <c r="A1000">
        <v>21820</v>
      </c>
      <c r="B1000" t="s">
        <v>1759</v>
      </c>
      <c r="C1000" t="s">
        <v>1582</v>
      </c>
      <c r="E1000" t="s">
        <v>51</v>
      </c>
      <c r="F1000">
        <v>36</v>
      </c>
      <c r="G1000">
        <v>1959</v>
      </c>
      <c r="H1000">
        <v>1008</v>
      </c>
      <c r="I1000">
        <v>0</v>
      </c>
      <c r="J1000">
        <v>0</v>
      </c>
      <c r="K1000">
        <v>0</v>
      </c>
    </row>
    <row r="1001" spans="1:11">
      <c r="A1001">
        <v>16012</v>
      </c>
      <c r="B1001" t="s">
        <v>1760</v>
      </c>
      <c r="C1001" t="s">
        <v>822</v>
      </c>
      <c r="E1001" t="s">
        <v>661</v>
      </c>
      <c r="F1001">
        <v>79</v>
      </c>
      <c r="G1001">
        <v>2001</v>
      </c>
      <c r="H1001">
        <v>1009</v>
      </c>
      <c r="I1001">
        <v>0</v>
      </c>
      <c r="J1001">
        <v>0</v>
      </c>
      <c r="K1001">
        <v>0</v>
      </c>
    </row>
    <row r="1002" spans="1:11">
      <c r="A1002">
        <v>18021</v>
      </c>
      <c r="B1002" t="s">
        <v>1761</v>
      </c>
      <c r="C1002" t="s">
        <v>980</v>
      </c>
      <c r="D1002" t="s">
        <v>404</v>
      </c>
      <c r="E1002" t="s">
        <v>814</v>
      </c>
      <c r="F1002">
        <v>87</v>
      </c>
      <c r="G1002">
        <v>1938</v>
      </c>
      <c r="H1002">
        <v>333</v>
      </c>
      <c r="I1002">
        <v>5.9160000000000004</v>
      </c>
      <c r="J1002">
        <v>294.226</v>
      </c>
      <c r="K1002">
        <v>60</v>
      </c>
    </row>
    <row r="1003" spans="1:11">
      <c r="A1003">
        <v>17049</v>
      </c>
      <c r="B1003" t="s">
        <v>1762</v>
      </c>
      <c r="C1003" t="s">
        <v>700</v>
      </c>
      <c r="E1003" t="s">
        <v>51</v>
      </c>
      <c r="F1003">
        <v>36</v>
      </c>
      <c r="G1003">
        <v>1951</v>
      </c>
      <c r="H1003">
        <v>1010</v>
      </c>
      <c r="I1003">
        <v>0</v>
      </c>
      <c r="J1003">
        <v>0</v>
      </c>
      <c r="K1003">
        <v>0</v>
      </c>
    </row>
    <row r="1004" spans="1:11">
      <c r="A1004">
        <v>19044</v>
      </c>
      <c r="B1004" t="s">
        <v>1763</v>
      </c>
      <c r="C1004" t="s">
        <v>1314</v>
      </c>
      <c r="D1004" t="s">
        <v>399</v>
      </c>
      <c r="E1004" t="s">
        <v>552</v>
      </c>
      <c r="F1004">
        <v>1</v>
      </c>
      <c r="G1004">
        <v>2007</v>
      </c>
      <c r="H1004">
        <v>483</v>
      </c>
      <c r="I1004">
        <v>3</v>
      </c>
      <c r="J1004">
        <v>110.42700000000001</v>
      </c>
      <c r="K1004">
        <v>0</v>
      </c>
    </row>
    <row r="1005" spans="1:11">
      <c r="A1005">
        <v>20575</v>
      </c>
      <c r="B1005" t="s">
        <v>1764</v>
      </c>
      <c r="C1005" t="s">
        <v>1765</v>
      </c>
      <c r="D1005" t="s">
        <v>801</v>
      </c>
      <c r="E1005" t="s">
        <v>552</v>
      </c>
      <c r="F1005">
        <v>1</v>
      </c>
      <c r="G1005">
        <v>2009</v>
      </c>
      <c r="H1005">
        <v>1011</v>
      </c>
      <c r="I1005">
        <v>0</v>
      </c>
      <c r="J1005">
        <v>0</v>
      </c>
      <c r="K1005">
        <v>0</v>
      </c>
    </row>
    <row r="1006" spans="1:11">
      <c r="A1006">
        <v>15026</v>
      </c>
      <c r="B1006" t="s">
        <v>1766</v>
      </c>
      <c r="C1006" t="s">
        <v>663</v>
      </c>
      <c r="E1006" t="s">
        <v>531</v>
      </c>
      <c r="F1006">
        <v>64</v>
      </c>
      <c r="G1006">
        <v>1964</v>
      </c>
      <c r="H1006">
        <v>554</v>
      </c>
      <c r="I1006">
        <v>1.5</v>
      </c>
      <c r="J1006">
        <v>64.031999999999996</v>
      </c>
      <c r="K1006">
        <v>0</v>
      </c>
    </row>
    <row r="1007" spans="1:11">
      <c r="A1007">
        <v>16059</v>
      </c>
      <c r="B1007" t="s">
        <v>1766</v>
      </c>
      <c r="C1007" t="s">
        <v>682</v>
      </c>
      <c r="E1007" t="s">
        <v>1062</v>
      </c>
      <c r="F1007">
        <v>83</v>
      </c>
      <c r="G1007">
        <v>1975</v>
      </c>
      <c r="H1007">
        <v>1012</v>
      </c>
      <c r="I1007">
        <v>0</v>
      </c>
      <c r="J1007">
        <v>0</v>
      </c>
      <c r="K1007">
        <v>0</v>
      </c>
    </row>
    <row r="1008" spans="1:11">
      <c r="A1008">
        <v>24258</v>
      </c>
      <c r="B1008" t="s">
        <v>1766</v>
      </c>
      <c r="C1008" t="s">
        <v>1679</v>
      </c>
      <c r="E1008" t="s">
        <v>552</v>
      </c>
      <c r="F1008">
        <v>1</v>
      </c>
      <c r="G1008">
        <v>1942</v>
      </c>
      <c r="H1008">
        <v>1013</v>
      </c>
      <c r="I1008">
        <v>0</v>
      </c>
      <c r="J1008">
        <v>0</v>
      </c>
      <c r="K1008">
        <v>0</v>
      </c>
    </row>
    <row r="1009" spans="1:11">
      <c r="A1009">
        <v>98369</v>
      </c>
      <c r="B1009" t="s">
        <v>1767</v>
      </c>
      <c r="C1009" t="s">
        <v>774</v>
      </c>
      <c r="D1009" t="s">
        <v>404</v>
      </c>
      <c r="E1009" t="s">
        <v>754</v>
      </c>
      <c r="F1009">
        <v>28</v>
      </c>
      <c r="G1009">
        <v>1957</v>
      </c>
      <c r="H1009">
        <v>1014</v>
      </c>
      <c r="I1009">
        <v>0</v>
      </c>
      <c r="J1009">
        <v>0</v>
      </c>
      <c r="K1009">
        <v>0</v>
      </c>
    </row>
    <row r="1010" spans="1:11">
      <c r="A1010">
        <v>20522</v>
      </c>
      <c r="B1010" t="s">
        <v>1768</v>
      </c>
      <c r="C1010" t="s">
        <v>730</v>
      </c>
      <c r="D1010" t="s">
        <v>801</v>
      </c>
      <c r="E1010" t="s">
        <v>995</v>
      </c>
      <c r="F1010">
        <v>77</v>
      </c>
      <c r="G1010">
        <v>2009</v>
      </c>
      <c r="H1010">
        <v>1015</v>
      </c>
      <c r="I1010">
        <v>0</v>
      </c>
      <c r="J1010">
        <v>0</v>
      </c>
      <c r="K1010">
        <v>0</v>
      </c>
    </row>
    <row r="1011" spans="1:11">
      <c r="A1011">
        <v>19057</v>
      </c>
      <c r="B1011" t="s">
        <v>1769</v>
      </c>
      <c r="C1011" t="s">
        <v>1078</v>
      </c>
      <c r="D1011" t="s">
        <v>399</v>
      </c>
      <c r="E1011" t="s">
        <v>995</v>
      </c>
      <c r="F1011">
        <v>77</v>
      </c>
      <c r="G1011">
        <v>2007</v>
      </c>
      <c r="H1011">
        <v>1016</v>
      </c>
      <c r="I1011">
        <v>0</v>
      </c>
      <c r="J1011">
        <v>0</v>
      </c>
      <c r="K1011">
        <v>0</v>
      </c>
    </row>
    <row r="1012" spans="1:11">
      <c r="A1012">
        <v>24275</v>
      </c>
      <c r="B1012" t="s">
        <v>1769</v>
      </c>
      <c r="C1012" t="s">
        <v>786</v>
      </c>
      <c r="E1012" t="s">
        <v>446</v>
      </c>
      <c r="F1012">
        <v>52</v>
      </c>
      <c r="G1012">
        <v>1963</v>
      </c>
      <c r="H1012">
        <v>320</v>
      </c>
      <c r="I1012">
        <v>6.3129999999999997</v>
      </c>
      <c r="J1012">
        <v>319.01900000000001</v>
      </c>
      <c r="K1012">
        <v>122</v>
      </c>
    </row>
    <row r="1013" spans="1:11">
      <c r="A1013">
        <v>14019</v>
      </c>
      <c r="B1013" t="s">
        <v>1770</v>
      </c>
      <c r="C1013" t="s">
        <v>886</v>
      </c>
      <c r="D1013" t="s">
        <v>404</v>
      </c>
      <c r="E1013" t="s">
        <v>833</v>
      </c>
      <c r="F1013">
        <v>54</v>
      </c>
      <c r="G1013">
        <v>1945</v>
      </c>
      <c r="H1013">
        <v>1017</v>
      </c>
      <c r="I1013">
        <v>0</v>
      </c>
      <c r="J1013">
        <v>0</v>
      </c>
      <c r="K1013">
        <v>0</v>
      </c>
    </row>
    <row r="1014" spans="1:11">
      <c r="A1014">
        <v>27080</v>
      </c>
      <c r="B1014" t="s">
        <v>1771</v>
      </c>
      <c r="C1014" t="s">
        <v>671</v>
      </c>
      <c r="E1014" t="s">
        <v>557</v>
      </c>
      <c r="F1014">
        <v>42</v>
      </c>
      <c r="G1014">
        <v>1970</v>
      </c>
      <c r="H1014">
        <v>249</v>
      </c>
      <c r="I1014">
        <v>4.5</v>
      </c>
      <c r="J1014">
        <v>494.70499999999998</v>
      </c>
      <c r="K1014">
        <v>296</v>
      </c>
    </row>
    <row r="1015" spans="1:11">
      <c r="A1015">
        <v>15028</v>
      </c>
      <c r="B1015" t="s">
        <v>1772</v>
      </c>
      <c r="C1015" t="s">
        <v>693</v>
      </c>
      <c r="E1015" t="s">
        <v>661</v>
      </c>
      <c r="F1015">
        <v>79</v>
      </c>
      <c r="G1015">
        <v>1987</v>
      </c>
      <c r="H1015">
        <v>354</v>
      </c>
      <c r="I1015">
        <v>6.5940000000000003</v>
      </c>
      <c r="J1015">
        <v>255.16399999999999</v>
      </c>
      <c r="K1015">
        <v>0</v>
      </c>
    </row>
    <row r="1016" spans="1:11">
      <c r="A1016">
        <v>23086</v>
      </c>
      <c r="B1016" t="s">
        <v>1773</v>
      </c>
      <c r="C1016" t="s">
        <v>681</v>
      </c>
      <c r="E1016" t="s">
        <v>445</v>
      </c>
      <c r="F1016">
        <v>43</v>
      </c>
      <c r="G1016">
        <v>1955</v>
      </c>
      <c r="H1016">
        <v>18</v>
      </c>
      <c r="I1016">
        <v>38.938000000000002</v>
      </c>
      <c r="J1016">
        <v>2423.9360000000001</v>
      </c>
      <c r="K1016">
        <v>948</v>
      </c>
    </row>
    <row r="1017" spans="1:11">
      <c r="A1017">
        <v>16090</v>
      </c>
      <c r="B1017" t="s">
        <v>1774</v>
      </c>
      <c r="C1017" t="s">
        <v>686</v>
      </c>
      <c r="D1017" t="s">
        <v>404</v>
      </c>
      <c r="E1017" t="s">
        <v>814</v>
      </c>
      <c r="F1017">
        <v>87</v>
      </c>
      <c r="G1017">
        <v>1945</v>
      </c>
      <c r="H1017">
        <v>503</v>
      </c>
      <c r="I1017">
        <v>0.93799999999999994</v>
      </c>
      <c r="J1017">
        <v>93.903999999999996</v>
      </c>
      <c r="K1017">
        <v>49</v>
      </c>
    </row>
    <row r="1018" spans="1:11">
      <c r="A1018">
        <v>26010</v>
      </c>
      <c r="B1018" t="s">
        <v>1775</v>
      </c>
      <c r="C1018" t="s">
        <v>663</v>
      </c>
      <c r="E1018" t="s">
        <v>552</v>
      </c>
      <c r="F1018">
        <v>1</v>
      </c>
      <c r="G1018">
        <v>1953</v>
      </c>
      <c r="H1018">
        <v>32</v>
      </c>
      <c r="I1018">
        <v>29.501000000000001</v>
      </c>
      <c r="J1018">
        <v>2136.2660000000001</v>
      </c>
      <c r="K1018">
        <v>910</v>
      </c>
    </row>
    <row r="1019" spans="1:11">
      <c r="A1019">
        <v>14022</v>
      </c>
      <c r="B1019" t="s">
        <v>1776</v>
      </c>
      <c r="C1019" t="s">
        <v>774</v>
      </c>
      <c r="D1019" t="s">
        <v>404</v>
      </c>
      <c r="E1019" t="s">
        <v>759</v>
      </c>
      <c r="F1019">
        <v>55</v>
      </c>
      <c r="G1019">
        <v>1985</v>
      </c>
      <c r="H1019">
        <v>1018</v>
      </c>
      <c r="I1019">
        <v>0</v>
      </c>
      <c r="J1019">
        <v>0</v>
      </c>
      <c r="K1019">
        <v>0</v>
      </c>
    </row>
    <row r="1020" spans="1:11">
      <c r="A1020">
        <v>28009</v>
      </c>
      <c r="B1020" t="s">
        <v>1776</v>
      </c>
      <c r="C1020" t="s">
        <v>1403</v>
      </c>
      <c r="D1020" t="s">
        <v>404</v>
      </c>
      <c r="E1020" t="s">
        <v>552</v>
      </c>
      <c r="F1020">
        <v>1</v>
      </c>
      <c r="G1020">
        <v>1955</v>
      </c>
      <c r="H1020">
        <v>460</v>
      </c>
      <c r="I1020">
        <v>2.657</v>
      </c>
      <c r="J1020">
        <v>134.91499999999999</v>
      </c>
      <c r="K1020">
        <v>33</v>
      </c>
    </row>
    <row r="1021" spans="1:11">
      <c r="A1021">
        <v>16066</v>
      </c>
      <c r="B1021" t="s">
        <v>1777</v>
      </c>
      <c r="C1021" t="s">
        <v>1778</v>
      </c>
      <c r="D1021" t="s">
        <v>404</v>
      </c>
      <c r="E1021" t="s">
        <v>664</v>
      </c>
      <c r="F1021">
        <v>70</v>
      </c>
      <c r="G1021">
        <v>1945</v>
      </c>
      <c r="H1021">
        <v>1019</v>
      </c>
      <c r="I1021">
        <v>0</v>
      </c>
      <c r="J1021">
        <v>0</v>
      </c>
      <c r="K1021">
        <v>0</v>
      </c>
    </row>
    <row r="1022" spans="1:11">
      <c r="A1022">
        <v>20509</v>
      </c>
      <c r="B1022" t="s">
        <v>1779</v>
      </c>
      <c r="C1022" t="s">
        <v>918</v>
      </c>
      <c r="E1022" t="s">
        <v>952</v>
      </c>
      <c r="F1022">
        <v>45</v>
      </c>
      <c r="G1022">
        <v>1971</v>
      </c>
      <c r="H1022">
        <v>372</v>
      </c>
      <c r="I1022">
        <v>6.625</v>
      </c>
      <c r="J1022">
        <v>232.267</v>
      </c>
      <c r="K1022">
        <v>54</v>
      </c>
    </row>
    <row r="1023" spans="1:11">
      <c r="A1023">
        <v>19031</v>
      </c>
      <c r="B1023" t="s">
        <v>1780</v>
      </c>
      <c r="C1023" t="s">
        <v>1004</v>
      </c>
      <c r="D1023" t="s">
        <v>399</v>
      </c>
      <c r="E1023" t="s">
        <v>703</v>
      </c>
      <c r="F1023">
        <v>69</v>
      </c>
      <c r="G1023">
        <v>2006</v>
      </c>
      <c r="H1023">
        <v>282</v>
      </c>
      <c r="I1023">
        <v>6.8460000000000001</v>
      </c>
      <c r="J1023">
        <v>404.06400000000002</v>
      </c>
      <c r="K1023">
        <v>141</v>
      </c>
    </row>
    <row r="1024" spans="1:11">
      <c r="A1024">
        <v>19017</v>
      </c>
      <c r="B1024" t="s">
        <v>1781</v>
      </c>
      <c r="C1024" t="s">
        <v>730</v>
      </c>
      <c r="D1024" t="s">
        <v>404</v>
      </c>
      <c r="E1024" t="s">
        <v>653</v>
      </c>
      <c r="F1024">
        <v>86</v>
      </c>
      <c r="G1024">
        <v>1995</v>
      </c>
      <c r="H1024">
        <v>1020</v>
      </c>
      <c r="I1024">
        <v>0</v>
      </c>
      <c r="J1024">
        <v>0</v>
      </c>
      <c r="K1024">
        <v>0</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dimension ref="A1:H663"/>
  <sheetViews>
    <sheetView workbookViewId="0"/>
  </sheetViews>
  <sheetFormatPr defaultColWidth="9" defaultRowHeight="12.75"/>
  <cols>
    <col min="5" max="5" width="10.7109375" customWidth="1"/>
  </cols>
  <sheetData>
    <row r="1" spans="1:8" ht="31.35" customHeight="1">
      <c r="A1" s="462"/>
      <c r="B1" s="462"/>
      <c r="C1" s="462"/>
      <c r="D1" s="462"/>
      <c r="E1" s="463">
        <v>20042</v>
      </c>
      <c r="F1" s="463"/>
      <c r="G1" s="307" t="s">
        <v>181</v>
      </c>
      <c r="H1" s="13"/>
    </row>
    <row r="2" spans="1:8" ht="13.35" customHeight="1">
      <c r="A2" s="462"/>
      <c r="B2" s="462" t="s">
        <v>1789</v>
      </c>
      <c r="C2" s="464"/>
      <c r="D2" s="462"/>
      <c r="E2" s="462"/>
      <c r="F2" s="462"/>
      <c r="H2" s="13"/>
    </row>
    <row r="3" spans="1:8" ht="13.35" customHeight="1" thickBot="1">
      <c r="A3" s="465" t="s">
        <v>1790</v>
      </c>
      <c r="B3" s="465" t="s">
        <v>623</v>
      </c>
      <c r="C3" s="466" t="s">
        <v>1791</v>
      </c>
      <c r="D3" s="465"/>
      <c r="E3" s="467">
        <v>44101</v>
      </c>
      <c r="F3" s="468" t="s">
        <v>1792</v>
      </c>
      <c r="G3" s="305" t="s">
        <v>182</v>
      </c>
      <c r="H3" s="13"/>
    </row>
    <row r="4" spans="1:8" ht="11.1" customHeight="1">
      <c r="A4" s="462"/>
      <c r="B4" s="462"/>
      <c r="C4" s="462"/>
      <c r="D4" s="462"/>
      <c r="E4" s="462"/>
      <c r="F4" s="462"/>
      <c r="G4" s="305" t="s">
        <v>194</v>
      </c>
      <c r="H4" s="13"/>
    </row>
    <row r="5" spans="1:8" ht="13.35" customHeight="1">
      <c r="A5" s="462"/>
      <c r="B5" s="462"/>
      <c r="C5" s="462"/>
      <c r="D5" s="462"/>
      <c r="E5" s="462"/>
      <c r="F5" s="462"/>
      <c r="G5" s="305" t="s">
        <v>195</v>
      </c>
      <c r="H5" s="13"/>
    </row>
    <row r="6" spans="1:8" ht="26.45" customHeight="1">
      <c r="A6" s="462"/>
      <c r="B6" s="462"/>
      <c r="C6" s="462"/>
      <c r="D6" s="462"/>
      <c r="E6" s="462"/>
      <c r="F6" s="462"/>
      <c r="G6" s="13"/>
      <c r="H6" s="13"/>
    </row>
    <row r="7" spans="1:8" ht="8.4499999999999993" customHeight="1" thickBot="1">
      <c r="A7" s="462"/>
      <c r="B7" s="462"/>
      <c r="C7" s="462"/>
      <c r="D7" s="462"/>
      <c r="E7" s="462"/>
      <c r="F7" s="462"/>
      <c r="G7" s="13"/>
      <c r="H7" s="13"/>
    </row>
    <row r="8" spans="1:8" ht="26.45" customHeight="1" thickBot="1">
      <c r="A8" s="469" t="s">
        <v>1793</v>
      </c>
      <c r="B8" s="471" t="s">
        <v>1794</v>
      </c>
      <c r="C8" s="470" t="s">
        <v>378</v>
      </c>
      <c r="D8" s="470">
        <v>1</v>
      </c>
      <c r="E8" s="469" t="s">
        <v>379</v>
      </c>
      <c r="F8" s="469" t="s">
        <v>1795</v>
      </c>
      <c r="G8" s="305"/>
      <c r="H8" s="13"/>
    </row>
    <row r="9" spans="1:8" ht="23.25" thickBot="1">
      <c r="A9" s="472">
        <v>21774</v>
      </c>
      <c r="B9" s="473" t="s">
        <v>1796</v>
      </c>
      <c r="C9" s="473" t="s">
        <v>29</v>
      </c>
      <c r="D9" s="473"/>
      <c r="E9" s="472">
        <v>3</v>
      </c>
      <c r="F9" s="472" t="s">
        <v>1797</v>
      </c>
      <c r="G9" s="305" t="s">
        <v>192</v>
      </c>
      <c r="H9" s="13"/>
    </row>
    <row r="10" spans="1:8" ht="22.5">
      <c r="A10" s="472">
        <v>11039</v>
      </c>
      <c r="B10" s="473" t="s">
        <v>1798</v>
      </c>
      <c r="C10" s="473" t="s">
        <v>1287</v>
      </c>
      <c r="D10" s="473"/>
      <c r="E10" s="472">
        <v>8</v>
      </c>
      <c r="F10" s="472" t="s">
        <v>1799</v>
      </c>
      <c r="G10" s="305" t="s">
        <v>196</v>
      </c>
      <c r="H10" s="13"/>
    </row>
    <row r="11" spans="1:8">
      <c r="A11" s="462"/>
      <c r="B11" s="462"/>
      <c r="C11" s="462"/>
      <c r="D11" s="462"/>
      <c r="E11" s="462"/>
      <c r="F11" s="462"/>
      <c r="H11" s="13"/>
    </row>
    <row r="12" spans="1:8" ht="15" thickBot="1">
      <c r="A12" s="462"/>
      <c r="B12" s="462"/>
      <c r="C12" s="462"/>
      <c r="D12" s="462"/>
      <c r="E12" s="462"/>
      <c r="F12" s="462"/>
      <c r="G12" s="305"/>
      <c r="H12" s="13"/>
    </row>
    <row r="13" spans="1:8" ht="39" thickBot="1">
      <c r="A13" s="469" t="s">
        <v>1793</v>
      </c>
      <c r="B13" s="471" t="s">
        <v>1794</v>
      </c>
      <c r="C13" s="470" t="s">
        <v>378</v>
      </c>
      <c r="D13" s="470">
        <v>2</v>
      </c>
      <c r="E13" s="469" t="s">
        <v>379</v>
      </c>
      <c r="F13" s="469" t="s">
        <v>1800</v>
      </c>
      <c r="G13" s="305"/>
      <c r="H13" s="13"/>
    </row>
    <row r="14" spans="1:8" ht="34.5" thickBot="1">
      <c r="A14" s="472">
        <v>29062</v>
      </c>
      <c r="B14" s="473" t="s">
        <v>1801</v>
      </c>
      <c r="C14" s="473" t="s">
        <v>33</v>
      </c>
      <c r="D14" s="473"/>
      <c r="E14" s="472">
        <v>5</v>
      </c>
      <c r="F14" s="472" t="s">
        <v>1802</v>
      </c>
      <c r="G14" s="305"/>
      <c r="H14" s="13"/>
    </row>
    <row r="15" spans="1:8" ht="33.75">
      <c r="A15" s="472">
        <v>14075</v>
      </c>
      <c r="B15" s="473" t="s">
        <v>1803</v>
      </c>
      <c r="C15" s="473" t="s">
        <v>33</v>
      </c>
      <c r="D15" s="473"/>
      <c r="E15" s="472">
        <v>9</v>
      </c>
      <c r="F15" s="472" t="s">
        <v>1804</v>
      </c>
      <c r="G15" s="305"/>
      <c r="H15" s="13"/>
    </row>
    <row r="16" spans="1:8" ht="14.25">
      <c r="A16" s="462"/>
      <c r="B16" s="462"/>
      <c r="C16" s="462"/>
      <c r="D16" s="462"/>
      <c r="E16" s="462"/>
      <c r="F16" s="462"/>
      <c r="G16" s="305"/>
      <c r="H16" s="13"/>
    </row>
    <row r="17" spans="1:8" ht="15" thickBot="1">
      <c r="A17" s="462"/>
      <c r="B17" s="462"/>
      <c r="C17" s="462"/>
      <c r="D17" s="462"/>
      <c r="E17" s="462"/>
      <c r="F17" s="462"/>
      <c r="G17" s="305"/>
      <c r="H17" s="13"/>
    </row>
    <row r="18" spans="1:8" ht="39" thickBot="1">
      <c r="A18" s="469" t="s">
        <v>1793</v>
      </c>
      <c r="B18" s="471" t="s">
        <v>1794</v>
      </c>
      <c r="C18" s="470" t="s">
        <v>378</v>
      </c>
      <c r="D18" s="470">
        <v>3</v>
      </c>
      <c r="E18" s="469" t="s">
        <v>379</v>
      </c>
      <c r="F18" s="469" t="s">
        <v>1805</v>
      </c>
      <c r="G18" s="305"/>
      <c r="H18" s="13"/>
    </row>
    <row r="19" spans="1:8" ht="23.25" thickBot="1">
      <c r="A19" s="472">
        <v>99532</v>
      </c>
      <c r="B19" s="473" t="s">
        <v>1806</v>
      </c>
      <c r="C19" s="473" t="s">
        <v>29</v>
      </c>
      <c r="D19" s="473"/>
      <c r="E19" s="472">
        <v>2</v>
      </c>
      <c r="F19" s="472" t="s">
        <v>1802</v>
      </c>
      <c r="G19" s="305"/>
      <c r="H19" s="13"/>
    </row>
    <row r="20" spans="1:8" ht="33.75">
      <c r="A20" s="472">
        <v>15058</v>
      </c>
      <c r="B20" s="473" t="s">
        <v>1807</v>
      </c>
      <c r="C20" s="473" t="s">
        <v>33</v>
      </c>
      <c r="D20" s="473"/>
      <c r="E20" s="472">
        <v>10</v>
      </c>
      <c r="F20" s="472" t="s">
        <v>1808</v>
      </c>
      <c r="G20" s="13"/>
      <c r="H20" s="13"/>
    </row>
    <row r="21" spans="1:8">
      <c r="A21" s="462"/>
      <c r="B21" s="462"/>
      <c r="C21" s="462"/>
      <c r="D21" s="462"/>
      <c r="E21" s="462"/>
      <c r="F21" s="462"/>
      <c r="G21" s="13"/>
      <c r="H21" s="13"/>
    </row>
    <row r="22" spans="1:8" ht="13.5" thickBot="1">
      <c r="A22" s="462"/>
      <c r="B22" s="462"/>
      <c r="C22" s="462"/>
      <c r="D22" s="462"/>
      <c r="E22" s="462"/>
      <c r="F22" s="462"/>
      <c r="G22" s="13"/>
      <c r="H22" s="13"/>
    </row>
    <row r="23" spans="1:8" ht="39" thickBot="1">
      <c r="A23" s="469" t="s">
        <v>1793</v>
      </c>
      <c r="B23" s="471" t="s">
        <v>1794</v>
      </c>
      <c r="C23" s="470" t="s">
        <v>378</v>
      </c>
      <c r="D23" s="470">
        <v>4</v>
      </c>
      <c r="E23" s="469" t="s">
        <v>379</v>
      </c>
      <c r="F23" s="469" t="s">
        <v>1809</v>
      </c>
      <c r="G23" s="13"/>
      <c r="H23" s="13"/>
    </row>
    <row r="24" spans="1:8" ht="34.5" thickBot="1">
      <c r="A24" s="472">
        <v>21755</v>
      </c>
      <c r="B24" s="473" t="s">
        <v>1810</v>
      </c>
      <c r="C24" s="473" t="s">
        <v>43</v>
      </c>
      <c r="D24" s="473"/>
      <c r="E24" s="472">
        <v>7</v>
      </c>
      <c r="F24" s="472" t="s">
        <v>1811</v>
      </c>
      <c r="G24" s="13"/>
      <c r="H24" s="13"/>
    </row>
    <row r="25" spans="1:8" ht="22.5">
      <c r="A25" s="472">
        <v>12022</v>
      </c>
      <c r="B25" s="473" t="s">
        <v>1812</v>
      </c>
      <c r="C25" s="473" t="s">
        <v>29</v>
      </c>
      <c r="D25" s="473"/>
      <c r="E25" s="472">
        <v>4</v>
      </c>
      <c r="F25" s="472" t="s">
        <v>1813</v>
      </c>
      <c r="G25" s="13"/>
      <c r="H25" s="13"/>
    </row>
    <row r="26" spans="1:8">
      <c r="A26" s="462"/>
      <c r="B26" s="462"/>
      <c r="C26" s="462"/>
      <c r="D26" s="462"/>
      <c r="E26" s="462"/>
      <c r="F26" s="462"/>
      <c r="G26" s="13"/>
      <c r="H26" s="13"/>
    </row>
    <row r="27" spans="1:8" ht="13.5" thickBot="1">
      <c r="A27" s="462"/>
      <c r="B27" s="462"/>
      <c r="C27" s="462"/>
      <c r="D27" s="462"/>
      <c r="E27" s="462"/>
      <c r="F27" s="462"/>
      <c r="G27" s="13"/>
      <c r="H27" s="13"/>
    </row>
    <row r="28" spans="1:8" ht="39" thickBot="1">
      <c r="A28" s="469" t="s">
        <v>1793</v>
      </c>
      <c r="B28" s="471" t="s">
        <v>1794</v>
      </c>
      <c r="C28" s="470" t="s">
        <v>378</v>
      </c>
      <c r="D28" s="470">
        <v>5</v>
      </c>
      <c r="E28" s="469" t="s">
        <v>379</v>
      </c>
      <c r="F28" s="469" t="s">
        <v>1814</v>
      </c>
      <c r="G28" s="13"/>
      <c r="H28" s="13"/>
    </row>
    <row r="29" spans="1:8" ht="23.25" thickBot="1">
      <c r="A29" s="472">
        <v>27039</v>
      </c>
      <c r="B29" s="473" t="s">
        <v>1815</v>
      </c>
      <c r="C29" s="473" t="s">
        <v>31</v>
      </c>
      <c r="D29" s="473"/>
      <c r="E29" s="472">
        <v>1</v>
      </c>
      <c r="F29" s="472" t="s">
        <v>1816</v>
      </c>
      <c r="G29" s="13"/>
      <c r="H29" s="13"/>
    </row>
    <row r="30" spans="1:8" ht="45">
      <c r="A30" s="472">
        <v>24218</v>
      </c>
      <c r="B30" s="473" t="s">
        <v>1817</v>
      </c>
      <c r="C30" s="473" t="s">
        <v>73</v>
      </c>
      <c r="D30" s="473"/>
      <c r="E30" s="472">
        <v>22</v>
      </c>
      <c r="F30" s="472" t="s">
        <v>1818</v>
      </c>
      <c r="G30" s="13"/>
      <c r="H30" s="13"/>
    </row>
    <row r="31" spans="1:8">
      <c r="A31" s="462"/>
      <c r="B31" s="462"/>
      <c r="C31" s="462"/>
      <c r="D31" s="462"/>
      <c r="E31" s="462"/>
      <c r="F31" s="462"/>
      <c r="G31" s="13"/>
      <c r="H31" s="13"/>
    </row>
    <row r="32" spans="1:8" ht="13.5" thickBot="1">
      <c r="A32" s="462"/>
      <c r="B32" s="462"/>
      <c r="C32" s="462"/>
      <c r="D32" s="462"/>
      <c r="E32" s="462"/>
      <c r="F32" s="462"/>
      <c r="G32" s="13"/>
      <c r="H32" s="13"/>
    </row>
    <row r="33" spans="1:8" ht="39" thickBot="1">
      <c r="A33" s="469" t="s">
        <v>1793</v>
      </c>
      <c r="B33" s="471" t="s">
        <v>1794</v>
      </c>
      <c r="C33" s="470" t="s">
        <v>378</v>
      </c>
      <c r="D33" s="470">
        <v>6</v>
      </c>
      <c r="E33" s="469" t="s">
        <v>379</v>
      </c>
      <c r="F33" s="469" t="s">
        <v>1819</v>
      </c>
      <c r="G33" s="13"/>
      <c r="H33" s="13"/>
    </row>
    <row r="34" spans="1:8" ht="23.25" thickBot="1">
      <c r="A34" s="472">
        <v>11001</v>
      </c>
      <c r="B34" s="473" t="s">
        <v>1820</v>
      </c>
      <c r="C34" s="473" t="s">
        <v>1287</v>
      </c>
      <c r="D34" s="473"/>
      <c r="E34" s="472">
        <v>31</v>
      </c>
      <c r="F34" s="472" t="s">
        <v>1821</v>
      </c>
      <c r="G34" s="13"/>
      <c r="H34" s="13"/>
    </row>
    <row r="35" spans="1:8" ht="22.5">
      <c r="A35" s="472">
        <v>27015</v>
      </c>
      <c r="B35" s="473" t="s">
        <v>1822</v>
      </c>
      <c r="C35" s="473" t="s">
        <v>435</v>
      </c>
      <c r="D35" s="473"/>
      <c r="E35" s="472">
        <v>25</v>
      </c>
      <c r="F35" s="472" t="s">
        <v>1823</v>
      </c>
      <c r="G35" s="13"/>
      <c r="H35" s="13"/>
    </row>
    <row r="36" spans="1:8">
      <c r="A36" s="462"/>
      <c r="B36" s="462"/>
      <c r="C36" s="462"/>
      <c r="D36" s="462"/>
      <c r="E36" s="462"/>
      <c r="F36" s="462"/>
      <c r="G36" s="13"/>
      <c r="H36" s="13"/>
    </row>
    <row r="37" spans="1:8" ht="13.5" thickBot="1">
      <c r="A37" s="462"/>
      <c r="B37" s="462"/>
      <c r="C37" s="462"/>
      <c r="D37" s="462"/>
      <c r="E37" s="462"/>
      <c r="F37" s="462"/>
      <c r="G37" s="13"/>
      <c r="H37" s="13"/>
    </row>
    <row r="38" spans="1:8" ht="39" thickBot="1">
      <c r="A38" s="469" t="s">
        <v>1793</v>
      </c>
      <c r="B38" s="471" t="s">
        <v>1794</v>
      </c>
      <c r="C38" s="470" t="s">
        <v>378</v>
      </c>
      <c r="D38" s="470">
        <v>7</v>
      </c>
      <c r="E38" s="469" t="s">
        <v>379</v>
      </c>
      <c r="F38" s="469" t="s">
        <v>1824</v>
      </c>
      <c r="G38" s="13"/>
      <c r="H38" s="13"/>
    </row>
    <row r="39" spans="1:8" ht="23.25" thickBot="1">
      <c r="A39" s="472">
        <v>11002</v>
      </c>
      <c r="B39" s="473" t="s">
        <v>1825</v>
      </c>
      <c r="C39" s="473" t="s">
        <v>1287</v>
      </c>
      <c r="D39" s="473"/>
      <c r="E39" s="472">
        <v>30</v>
      </c>
      <c r="F39" s="472" t="s">
        <v>1826</v>
      </c>
      <c r="G39" s="13"/>
      <c r="H39" s="13"/>
    </row>
    <row r="40" spans="1:8" ht="22.5">
      <c r="A40" s="472">
        <v>14024</v>
      </c>
      <c r="B40" s="473" t="s">
        <v>1827</v>
      </c>
      <c r="C40" s="473" t="s">
        <v>1287</v>
      </c>
      <c r="D40" s="473"/>
      <c r="E40" s="472">
        <v>15</v>
      </c>
      <c r="F40" s="472" t="s">
        <v>1828</v>
      </c>
      <c r="G40" s="13"/>
      <c r="H40" s="13"/>
    </row>
    <row r="41" spans="1:8">
      <c r="A41" s="462"/>
      <c r="B41" s="462"/>
      <c r="C41" s="462"/>
      <c r="D41" s="462"/>
      <c r="E41" s="462"/>
      <c r="F41" s="462"/>
      <c r="G41" s="13"/>
      <c r="H41" s="13"/>
    </row>
    <row r="42" spans="1:8" ht="13.5" thickBot="1">
      <c r="A42" s="462"/>
      <c r="B42" s="462"/>
      <c r="C42" s="462"/>
      <c r="D42" s="462"/>
      <c r="E42" s="462"/>
      <c r="F42" s="462"/>
      <c r="G42" s="13"/>
      <c r="H42" s="13"/>
    </row>
    <row r="43" spans="1:8" ht="39" thickBot="1">
      <c r="A43" s="469" t="s">
        <v>1793</v>
      </c>
      <c r="B43" s="471" t="s">
        <v>1794</v>
      </c>
      <c r="C43" s="470" t="s">
        <v>378</v>
      </c>
      <c r="D43" s="470">
        <v>8</v>
      </c>
      <c r="E43" s="469" t="s">
        <v>379</v>
      </c>
      <c r="F43" s="469" t="s">
        <v>1829</v>
      </c>
      <c r="G43" s="13"/>
      <c r="H43" s="13"/>
    </row>
    <row r="44" spans="1:8" ht="34.5" thickBot="1">
      <c r="A44" s="472">
        <v>99574</v>
      </c>
      <c r="B44" s="473" t="s">
        <v>1830</v>
      </c>
      <c r="C44" s="473" t="s">
        <v>833</v>
      </c>
      <c r="D44" s="473"/>
      <c r="E44" s="472">
        <v>21</v>
      </c>
      <c r="F44" s="472" t="s">
        <v>1831</v>
      </c>
      <c r="G44" s="13"/>
      <c r="H44" s="13"/>
    </row>
    <row r="45" spans="1:8" ht="22.5">
      <c r="A45" s="472">
        <v>25003</v>
      </c>
      <c r="B45" s="473" t="s">
        <v>1832</v>
      </c>
      <c r="C45" s="473" t="s">
        <v>833</v>
      </c>
      <c r="D45" s="473"/>
      <c r="E45" s="472">
        <v>48</v>
      </c>
      <c r="F45" s="472" t="s">
        <v>1833</v>
      </c>
      <c r="G45" s="13"/>
      <c r="H45" s="13"/>
    </row>
    <row r="46" spans="1:8">
      <c r="A46" s="462"/>
      <c r="B46" s="462"/>
      <c r="C46" s="462"/>
      <c r="D46" s="462"/>
      <c r="E46" s="462"/>
      <c r="F46" s="462"/>
      <c r="G46" s="13"/>
      <c r="H46" s="13"/>
    </row>
    <row r="47" spans="1:8" ht="13.5" thickBot="1">
      <c r="A47" s="462"/>
      <c r="B47" s="462"/>
      <c r="C47" s="462"/>
      <c r="D47" s="462"/>
      <c r="E47" s="462"/>
      <c r="F47" s="462"/>
      <c r="G47" s="13"/>
      <c r="H47" s="13"/>
    </row>
    <row r="48" spans="1:8" ht="39" thickBot="1">
      <c r="A48" s="469" t="s">
        <v>1793</v>
      </c>
      <c r="B48" s="471" t="s">
        <v>1794</v>
      </c>
      <c r="C48" s="470" t="s">
        <v>378</v>
      </c>
      <c r="D48" s="470">
        <v>9</v>
      </c>
      <c r="E48" s="469" t="s">
        <v>379</v>
      </c>
      <c r="F48" s="469" t="s">
        <v>1834</v>
      </c>
      <c r="G48" s="13"/>
      <c r="H48" s="13"/>
    </row>
    <row r="49" spans="1:8" ht="34.5" thickBot="1">
      <c r="A49" s="472">
        <v>13027</v>
      </c>
      <c r="B49" s="473" t="s">
        <v>1835</v>
      </c>
      <c r="C49" s="473" t="s">
        <v>714</v>
      </c>
      <c r="D49" s="473"/>
      <c r="E49" s="472">
        <v>61</v>
      </c>
      <c r="F49" s="472" t="s">
        <v>1836</v>
      </c>
      <c r="G49" s="13"/>
      <c r="H49" s="13"/>
    </row>
    <row r="50" spans="1:8" ht="33.75">
      <c r="A50" s="472">
        <v>13029</v>
      </c>
      <c r="B50" s="473" t="s">
        <v>1837</v>
      </c>
      <c r="C50" s="473" t="s">
        <v>714</v>
      </c>
      <c r="D50" s="473"/>
      <c r="E50" s="472">
        <v>42</v>
      </c>
      <c r="F50" s="472" t="s">
        <v>1838</v>
      </c>
      <c r="G50" s="13"/>
      <c r="H50" s="13"/>
    </row>
    <row r="51" spans="1:8">
      <c r="A51" s="462"/>
      <c r="B51" s="462"/>
      <c r="C51" s="462"/>
      <c r="D51" s="462"/>
      <c r="E51" s="462"/>
      <c r="F51" s="462"/>
      <c r="G51" s="13"/>
      <c r="H51" s="13"/>
    </row>
    <row r="52" spans="1:8" ht="13.5" thickBot="1">
      <c r="A52" s="462"/>
      <c r="B52" s="462"/>
      <c r="C52" s="462"/>
      <c r="D52" s="462"/>
      <c r="E52" s="462"/>
      <c r="F52" s="462"/>
      <c r="G52" s="13"/>
      <c r="H52" s="13"/>
    </row>
    <row r="53" spans="1:8" s="477" customFormat="1" ht="39" thickBot="1">
      <c r="A53" s="474" t="s">
        <v>1793</v>
      </c>
      <c r="B53" s="475" t="s">
        <v>1794</v>
      </c>
      <c r="C53" s="476" t="s">
        <v>378</v>
      </c>
      <c r="D53" s="476">
        <v>10</v>
      </c>
      <c r="E53" s="474" t="s">
        <v>379</v>
      </c>
      <c r="F53" s="474" t="s">
        <v>1839</v>
      </c>
      <c r="G53" s="264"/>
      <c r="H53" s="264"/>
    </row>
    <row r="54" spans="1:8" ht="23.25" thickBot="1">
      <c r="A54" s="472">
        <v>16082</v>
      </c>
      <c r="B54" s="473" t="s">
        <v>1840</v>
      </c>
      <c r="C54" s="473" t="s">
        <v>1841</v>
      </c>
      <c r="D54" s="473"/>
      <c r="E54" s="472">
        <v>43</v>
      </c>
      <c r="F54" s="472" t="s">
        <v>1842</v>
      </c>
      <c r="G54" s="13"/>
      <c r="H54" s="13"/>
    </row>
    <row r="55" spans="1:8" ht="33.75">
      <c r="A55" s="472">
        <v>12042</v>
      </c>
      <c r="B55" s="473" t="s">
        <v>1843</v>
      </c>
      <c r="C55" s="473" t="s">
        <v>728</v>
      </c>
      <c r="D55" s="473"/>
      <c r="E55" s="472">
        <v>76</v>
      </c>
      <c r="F55" s="472" t="s">
        <v>1844</v>
      </c>
      <c r="G55" s="13"/>
      <c r="H55" s="13"/>
    </row>
    <row r="56" spans="1:8">
      <c r="A56" s="462"/>
      <c r="B56" s="462"/>
      <c r="C56" s="462"/>
      <c r="D56" s="462"/>
      <c r="E56" s="462"/>
      <c r="F56" s="462"/>
      <c r="G56" s="13"/>
      <c r="H56" s="13"/>
    </row>
    <row r="57" spans="1:8" ht="13.5" thickBot="1">
      <c r="A57" s="462"/>
      <c r="B57" s="462"/>
      <c r="C57" s="462"/>
      <c r="D57" s="462"/>
      <c r="E57" s="462"/>
      <c r="F57" s="462"/>
      <c r="G57" s="13"/>
      <c r="H57" s="13"/>
    </row>
    <row r="58" spans="1:8" ht="39" thickBot="1">
      <c r="A58" s="469" t="s">
        <v>1793</v>
      </c>
      <c r="B58" s="471" t="s">
        <v>1794</v>
      </c>
      <c r="C58" s="470" t="s">
        <v>378</v>
      </c>
      <c r="D58" s="470">
        <v>11</v>
      </c>
      <c r="E58" s="469" t="s">
        <v>379</v>
      </c>
      <c r="F58" s="469" t="s">
        <v>1845</v>
      </c>
      <c r="G58" s="13"/>
      <c r="H58" s="13"/>
    </row>
    <row r="59" spans="1:8" ht="34.5" thickBot="1">
      <c r="A59" s="472">
        <v>16120</v>
      </c>
      <c r="B59" s="473" t="s">
        <v>1846</v>
      </c>
      <c r="C59" s="473" t="s">
        <v>661</v>
      </c>
      <c r="D59" s="473"/>
      <c r="E59" s="472">
        <v>134</v>
      </c>
      <c r="F59" s="472" t="s">
        <v>1847</v>
      </c>
      <c r="G59" s="13"/>
      <c r="H59" s="13"/>
    </row>
    <row r="60" spans="1:8" ht="22.5">
      <c r="A60" s="472">
        <v>98446</v>
      </c>
      <c r="B60" s="473" t="s">
        <v>1848</v>
      </c>
      <c r="C60" s="473" t="s">
        <v>33</v>
      </c>
      <c r="D60" s="473"/>
      <c r="E60" s="472">
        <v>27</v>
      </c>
      <c r="F60" s="472" t="s">
        <v>1849</v>
      </c>
      <c r="G60" s="13"/>
      <c r="H60" s="13"/>
    </row>
    <row r="61" spans="1:8">
      <c r="A61" s="462"/>
      <c r="B61" s="462"/>
      <c r="C61" s="462"/>
      <c r="D61" s="462"/>
      <c r="E61" s="462"/>
      <c r="F61" s="462"/>
      <c r="G61" s="13"/>
      <c r="H61" s="13"/>
    </row>
    <row r="62" spans="1:8" ht="13.5" thickBot="1">
      <c r="A62" s="462"/>
      <c r="B62" s="462"/>
      <c r="C62" s="462"/>
      <c r="D62" s="462"/>
      <c r="E62" s="462"/>
      <c r="F62" s="462"/>
      <c r="G62" s="13"/>
      <c r="H62" s="13"/>
    </row>
    <row r="63" spans="1:8" ht="39" thickBot="1">
      <c r="A63" s="469" t="s">
        <v>1793</v>
      </c>
      <c r="B63" s="471" t="s">
        <v>1794</v>
      </c>
      <c r="C63" s="470" t="s">
        <v>378</v>
      </c>
      <c r="D63" s="470">
        <v>12</v>
      </c>
      <c r="E63" s="469" t="s">
        <v>379</v>
      </c>
      <c r="F63" s="469" t="s">
        <v>1850</v>
      </c>
      <c r="G63" s="13"/>
      <c r="H63" s="13"/>
    </row>
    <row r="64" spans="1:8" ht="45.75" thickBot="1">
      <c r="A64" s="472">
        <v>12017</v>
      </c>
      <c r="B64" s="473" t="s">
        <v>1851</v>
      </c>
      <c r="C64" s="473" t="s">
        <v>73</v>
      </c>
      <c r="D64" s="473"/>
      <c r="E64" s="472">
        <v>52</v>
      </c>
      <c r="F64" s="472" t="s">
        <v>1852</v>
      </c>
      <c r="G64" s="13"/>
      <c r="H64" s="13"/>
    </row>
    <row r="65" spans="1:8" ht="33.75">
      <c r="A65" s="472">
        <v>25017</v>
      </c>
      <c r="B65" s="473" t="s">
        <v>1853</v>
      </c>
      <c r="C65" s="473" t="s">
        <v>130</v>
      </c>
      <c r="D65" s="473"/>
      <c r="E65" s="472">
        <v>44</v>
      </c>
      <c r="F65" s="472" t="s">
        <v>1854</v>
      </c>
      <c r="G65" s="13"/>
      <c r="H65" s="13"/>
    </row>
    <row r="66" spans="1:8">
      <c r="A66" s="462"/>
      <c r="B66" s="462"/>
      <c r="C66" s="462"/>
      <c r="D66" s="462"/>
      <c r="E66" s="462"/>
      <c r="F66" s="462"/>
      <c r="G66" s="13"/>
      <c r="H66" s="13"/>
    </row>
    <row r="67" spans="1:8" ht="13.5" thickBot="1">
      <c r="A67" s="462"/>
      <c r="B67" s="462"/>
      <c r="C67" s="462"/>
      <c r="D67" s="462"/>
      <c r="E67" s="462"/>
      <c r="F67" s="462"/>
      <c r="G67" s="13"/>
      <c r="H67" s="13"/>
    </row>
    <row r="68" spans="1:8" ht="39" thickBot="1">
      <c r="A68" s="469" t="s">
        <v>1793</v>
      </c>
      <c r="B68" s="471" t="s">
        <v>1794</v>
      </c>
      <c r="C68" s="470" t="s">
        <v>378</v>
      </c>
      <c r="D68" s="470">
        <v>13</v>
      </c>
      <c r="E68" s="469" t="s">
        <v>379</v>
      </c>
      <c r="F68" s="469" t="s">
        <v>1855</v>
      </c>
      <c r="G68" s="13"/>
      <c r="H68" s="13"/>
    </row>
    <row r="69" spans="1:8" ht="23.25" thickBot="1">
      <c r="A69" s="472">
        <v>14074</v>
      </c>
      <c r="B69" s="473" t="s">
        <v>1856</v>
      </c>
      <c r="C69" s="473" t="s">
        <v>33</v>
      </c>
      <c r="D69" s="473"/>
      <c r="E69" s="472">
        <v>16</v>
      </c>
      <c r="F69" s="472" t="s">
        <v>1857</v>
      </c>
      <c r="G69" s="13"/>
      <c r="H69" s="13"/>
    </row>
    <row r="70" spans="1:8" ht="33.75">
      <c r="A70" s="472">
        <v>10048</v>
      </c>
      <c r="B70" s="473" t="s">
        <v>1858</v>
      </c>
      <c r="C70" s="473" t="s">
        <v>534</v>
      </c>
      <c r="D70" s="473"/>
      <c r="E70" s="472">
        <v>86</v>
      </c>
      <c r="F70" s="472" t="s">
        <v>1859</v>
      </c>
      <c r="G70" s="13"/>
      <c r="H70" s="13"/>
    </row>
    <row r="71" spans="1:8">
      <c r="A71" s="462"/>
      <c r="B71" s="462"/>
      <c r="C71" s="462"/>
      <c r="D71" s="462"/>
      <c r="E71" s="462"/>
      <c r="F71" s="462"/>
      <c r="G71" s="13"/>
      <c r="H71" s="13"/>
    </row>
    <row r="72" spans="1:8" ht="13.5" thickBot="1">
      <c r="A72" s="462"/>
      <c r="B72" s="462"/>
      <c r="C72" s="462"/>
      <c r="D72" s="462"/>
      <c r="E72" s="462"/>
      <c r="F72" s="462"/>
      <c r="G72" s="13"/>
      <c r="H72" s="13"/>
    </row>
    <row r="73" spans="1:8" ht="39" thickBot="1">
      <c r="A73" s="469" t="s">
        <v>1793</v>
      </c>
      <c r="B73" s="471" t="s">
        <v>1794</v>
      </c>
      <c r="C73" s="470" t="s">
        <v>378</v>
      </c>
      <c r="D73" s="470">
        <v>14</v>
      </c>
      <c r="E73" s="469" t="s">
        <v>379</v>
      </c>
      <c r="F73" s="469" t="s">
        <v>1860</v>
      </c>
      <c r="G73" s="13"/>
      <c r="H73" s="13"/>
    </row>
    <row r="74" spans="1:8" ht="34.5" thickBot="1">
      <c r="A74" s="472">
        <v>12038</v>
      </c>
      <c r="B74" s="473" t="s">
        <v>1861</v>
      </c>
      <c r="C74" s="473" t="s">
        <v>728</v>
      </c>
      <c r="D74" s="473"/>
      <c r="E74" s="472">
        <v>26</v>
      </c>
      <c r="F74" s="472" t="s">
        <v>1862</v>
      </c>
      <c r="G74" s="13"/>
      <c r="H74" s="13"/>
    </row>
    <row r="75" spans="1:8" ht="33.75">
      <c r="A75" s="472">
        <v>12037</v>
      </c>
      <c r="B75" s="473" t="s">
        <v>1863</v>
      </c>
      <c r="C75" s="473" t="s">
        <v>728</v>
      </c>
      <c r="D75" s="473"/>
      <c r="E75" s="472">
        <v>20</v>
      </c>
      <c r="F75" s="472" t="s">
        <v>1864</v>
      </c>
      <c r="G75" s="13"/>
      <c r="H75" s="13"/>
    </row>
    <row r="76" spans="1:8">
      <c r="A76" s="462"/>
      <c r="B76" s="462"/>
      <c r="C76" s="462"/>
      <c r="D76" s="462"/>
      <c r="E76" s="462"/>
      <c r="F76" s="462"/>
      <c r="G76" s="13"/>
      <c r="H76" s="13"/>
    </row>
    <row r="77" spans="1:8" ht="13.5" thickBot="1">
      <c r="A77" s="462"/>
      <c r="B77" s="462"/>
      <c r="C77" s="462"/>
      <c r="D77" s="462"/>
      <c r="E77" s="462"/>
      <c r="F77" s="462"/>
      <c r="G77" s="13"/>
      <c r="H77" s="13"/>
    </row>
    <row r="78" spans="1:8" ht="39" thickBot="1">
      <c r="A78" s="469" t="s">
        <v>1793</v>
      </c>
      <c r="B78" s="471" t="s">
        <v>1794</v>
      </c>
      <c r="C78" s="470" t="s">
        <v>378</v>
      </c>
      <c r="D78" s="470">
        <v>15</v>
      </c>
      <c r="E78" s="469" t="s">
        <v>379</v>
      </c>
      <c r="F78" s="469" t="s">
        <v>1865</v>
      </c>
      <c r="G78" s="13"/>
      <c r="H78" s="13"/>
    </row>
    <row r="79" spans="1:8" ht="23.25" thickBot="1">
      <c r="A79" s="472">
        <v>11006</v>
      </c>
      <c r="B79" s="473" t="s">
        <v>1866</v>
      </c>
      <c r="C79" s="473" t="s">
        <v>833</v>
      </c>
      <c r="D79" s="473"/>
      <c r="E79" s="472">
        <v>108</v>
      </c>
      <c r="F79" s="472" t="s">
        <v>1867</v>
      </c>
      <c r="G79" s="13"/>
      <c r="H79" s="13"/>
    </row>
    <row r="80" spans="1:8" ht="33.75">
      <c r="A80" s="472">
        <v>99510</v>
      </c>
      <c r="B80" s="473" t="s">
        <v>1868</v>
      </c>
      <c r="C80" s="473" t="s">
        <v>833</v>
      </c>
      <c r="D80" s="473"/>
      <c r="E80" s="472">
        <v>68</v>
      </c>
      <c r="F80" s="472" t="s">
        <v>1869</v>
      </c>
      <c r="G80" s="13"/>
      <c r="H80" s="13"/>
    </row>
    <row r="81" spans="1:8">
      <c r="A81" s="462"/>
      <c r="B81" s="462"/>
      <c r="C81" s="462"/>
      <c r="D81" s="462"/>
      <c r="E81" s="462"/>
      <c r="F81" s="462"/>
      <c r="G81" s="13"/>
      <c r="H81" s="13"/>
    </row>
    <row r="82" spans="1:8" ht="13.5" thickBot="1">
      <c r="A82" s="462"/>
      <c r="B82" s="462"/>
      <c r="C82" s="462"/>
      <c r="D82" s="462"/>
      <c r="E82" s="462"/>
      <c r="F82" s="462"/>
      <c r="G82" s="13"/>
      <c r="H82" s="13"/>
    </row>
    <row r="83" spans="1:8" ht="39" thickBot="1">
      <c r="A83" s="469" t="s">
        <v>1793</v>
      </c>
      <c r="B83" s="471" t="s">
        <v>1794</v>
      </c>
      <c r="C83" s="470" t="s">
        <v>378</v>
      </c>
      <c r="D83" s="470">
        <v>16</v>
      </c>
      <c r="E83" s="469" t="s">
        <v>379</v>
      </c>
      <c r="F83" s="469" t="s">
        <v>1870</v>
      </c>
      <c r="G83" s="13"/>
      <c r="H83" s="13"/>
    </row>
    <row r="84" spans="1:8" ht="34.5" thickBot="1">
      <c r="A84" s="472">
        <v>19001</v>
      </c>
      <c r="B84" s="473" t="s">
        <v>1871</v>
      </c>
      <c r="C84" s="473" t="s">
        <v>995</v>
      </c>
      <c r="D84" s="473"/>
      <c r="E84" s="472">
        <v>37</v>
      </c>
      <c r="F84" s="472" t="s">
        <v>1821</v>
      </c>
      <c r="G84" s="13"/>
      <c r="H84" s="13"/>
    </row>
    <row r="85" spans="1:8" ht="33.75">
      <c r="A85" s="472">
        <v>16109</v>
      </c>
      <c r="B85" s="473" t="s">
        <v>1872</v>
      </c>
      <c r="C85" s="473" t="s">
        <v>728</v>
      </c>
      <c r="D85" s="473"/>
      <c r="E85" s="472">
        <v>101</v>
      </c>
      <c r="F85" s="472" t="s">
        <v>1873</v>
      </c>
      <c r="G85" s="13"/>
      <c r="H85" s="13"/>
    </row>
    <row r="86" spans="1:8">
      <c r="A86" s="462"/>
      <c r="B86" s="462"/>
      <c r="C86" s="462"/>
      <c r="D86" s="462"/>
      <c r="E86" s="462"/>
      <c r="F86" s="462"/>
      <c r="G86" s="13"/>
      <c r="H86" s="13"/>
    </row>
    <row r="87" spans="1:8" ht="13.5" thickBot="1">
      <c r="A87" s="462"/>
      <c r="B87" s="462"/>
      <c r="C87" s="462"/>
      <c r="D87" s="462"/>
      <c r="E87" s="462"/>
      <c r="F87" s="462"/>
      <c r="G87" s="13"/>
      <c r="H87" s="13"/>
    </row>
    <row r="88" spans="1:8" ht="39" thickBot="1">
      <c r="A88" s="469" t="s">
        <v>1793</v>
      </c>
      <c r="B88" s="471" t="s">
        <v>1794</v>
      </c>
      <c r="C88" s="470" t="s">
        <v>378</v>
      </c>
      <c r="D88" s="470">
        <v>17</v>
      </c>
      <c r="E88" s="469" t="s">
        <v>379</v>
      </c>
      <c r="F88" s="469" t="s">
        <v>1874</v>
      </c>
      <c r="G88" s="13"/>
      <c r="H88" s="13"/>
    </row>
    <row r="89" spans="1:8" ht="23.25" thickBot="1">
      <c r="A89" s="472">
        <v>16075</v>
      </c>
      <c r="B89" s="473" t="s">
        <v>1875</v>
      </c>
      <c r="C89" s="473" t="s">
        <v>1841</v>
      </c>
      <c r="D89" s="473"/>
      <c r="E89" s="472">
        <v>63</v>
      </c>
      <c r="F89" s="472" t="s">
        <v>1876</v>
      </c>
      <c r="G89" s="13"/>
      <c r="H89" s="13"/>
    </row>
    <row r="90" spans="1:8" ht="22.5">
      <c r="A90" s="472">
        <v>16086</v>
      </c>
      <c r="B90" s="473" t="s">
        <v>1877</v>
      </c>
      <c r="C90" s="473" t="s">
        <v>1841</v>
      </c>
      <c r="D90" s="473"/>
      <c r="E90" s="472">
        <v>83</v>
      </c>
      <c r="F90" s="472" t="s">
        <v>1878</v>
      </c>
      <c r="G90" s="13"/>
      <c r="H90" s="13"/>
    </row>
    <row r="91" spans="1:8">
      <c r="A91" s="462"/>
      <c r="B91" s="462"/>
      <c r="C91" s="462"/>
      <c r="D91" s="462"/>
      <c r="E91" s="462"/>
      <c r="F91" s="462"/>
      <c r="G91" s="13"/>
      <c r="H91" s="13"/>
    </row>
    <row r="92" spans="1:8" ht="13.5" thickBot="1">
      <c r="A92" s="462"/>
      <c r="B92" s="462"/>
      <c r="C92" s="462"/>
      <c r="D92" s="462"/>
      <c r="E92" s="462"/>
      <c r="F92" s="462"/>
      <c r="G92" s="13"/>
      <c r="H92" s="13"/>
    </row>
    <row r="93" spans="1:8" ht="39" thickBot="1">
      <c r="A93" s="469" t="s">
        <v>1793</v>
      </c>
      <c r="B93" s="471" t="s">
        <v>1794</v>
      </c>
      <c r="C93" s="470" t="s">
        <v>378</v>
      </c>
      <c r="D93" s="470">
        <v>19</v>
      </c>
      <c r="E93" s="469" t="s">
        <v>379</v>
      </c>
      <c r="F93" s="469" t="s">
        <v>1879</v>
      </c>
      <c r="G93" s="13"/>
      <c r="H93" s="13"/>
    </row>
    <row r="94" spans="1:8" ht="45.75" thickBot="1">
      <c r="A94" s="472">
        <v>13079</v>
      </c>
      <c r="B94" s="473" t="s">
        <v>1880</v>
      </c>
      <c r="C94" s="473" t="s">
        <v>73</v>
      </c>
      <c r="D94" s="473"/>
      <c r="E94" s="472">
        <v>66</v>
      </c>
      <c r="F94" s="472" t="s">
        <v>1881</v>
      </c>
      <c r="G94" s="13"/>
      <c r="H94" s="13"/>
    </row>
    <row r="95" spans="1:8" ht="45">
      <c r="A95" s="472">
        <v>15042</v>
      </c>
      <c r="B95" s="473" t="s">
        <v>1882</v>
      </c>
      <c r="C95" s="473" t="s">
        <v>73</v>
      </c>
      <c r="D95" s="473"/>
      <c r="E95" s="472">
        <v>69</v>
      </c>
      <c r="F95" s="472" t="s">
        <v>1883</v>
      </c>
      <c r="G95" s="13"/>
      <c r="H95" s="13"/>
    </row>
    <row r="96" spans="1:8">
      <c r="A96" s="462"/>
      <c r="B96" s="462"/>
      <c r="C96" s="462"/>
      <c r="D96" s="462"/>
      <c r="E96" s="462"/>
      <c r="F96" s="462"/>
      <c r="G96" s="13"/>
      <c r="H96" s="13"/>
    </row>
    <row r="97" spans="1:8" ht="13.5" thickBot="1">
      <c r="A97" s="462"/>
      <c r="B97" s="462"/>
      <c r="C97" s="462"/>
      <c r="D97" s="462"/>
      <c r="E97" s="462"/>
      <c r="F97" s="462"/>
      <c r="G97" s="13"/>
      <c r="H97" s="13"/>
    </row>
    <row r="98" spans="1:8" ht="39" thickBot="1">
      <c r="A98" s="469" t="s">
        <v>1793</v>
      </c>
      <c r="B98" s="471" t="s">
        <v>1794</v>
      </c>
      <c r="C98" s="470" t="s">
        <v>378</v>
      </c>
      <c r="D98" s="470">
        <v>20</v>
      </c>
      <c r="E98" s="469" t="s">
        <v>379</v>
      </c>
      <c r="F98" s="469" t="s">
        <v>1884</v>
      </c>
      <c r="G98" s="13"/>
      <c r="H98" s="13"/>
    </row>
    <row r="99" spans="1:8" ht="34.5" thickBot="1">
      <c r="A99" s="472">
        <v>17086</v>
      </c>
      <c r="B99" s="473" t="s">
        <v>1885</v>
      </c>
      <c r="C99" s="473" t="s">
        <v>1886</v>
      </c>
      <c r="D99" s="473"/>
      <c r="E99" s="472">
        <v>124</v>
      </c>
      <c r="F99" s="472" t="s">
        <v>1887</v>
      </c>
      <c r="G99" s="13"/>
      <c r="H99" s="13"/>
    </row>
    <row r="100" spans="1:8" ht="33.75">
      <c r="A100" s="472">
        <v>16151</v>
      </c>
      <c r="B100" s="473" t="s">
        <v>1888</v>
      </c>
      <c r="C100" s="473" t="s">
        <v>1886</v>
      </c>
      <c r="D100" s="473"/>
      <c r="E100" s="472">
        <v>100</v>
      </c>
      <c r="F100" s="472" t="s">
        <v>1889</v>
      </c>
      <c r="G100" s="13"/>
      <c r="H100" s="13"/>
    </row>
    <row r="101" spans="1:8">
      <c r="A101" s="462"/>
      <c r="B101" s="462"/>
      <c r="C101" s="462"/>
      <c r="D101" s="462"/>
      <c r="E101" s="462"/>
      <c r="F101" s="462"/>
      <c r="G101" s="13"/>
      <c r="H101" s="13"/>
    </row>
    <row r="102" spans="1:8" ht="13.5" thickBot="1">
      <c r="A102" s="462"/>
      <c r="B102" s="462"/>
      <c r="C102" s="462"/>
      <c r="D102" s="462"/>
      <c r="E102" s="462"/>
      <c r="F102" s="462"/>
      <c r="G102" s="13"/>
      <c r="H102" s="13"/>
    </row>
    <row r="103" spans="1:8" ht="39" thickBot="1">
      <c r="A103" s="469" t="s">
        <v>1793</v>
      </c>
      <c r="B103" s="471" t="s">
        <v>1794</v>
      </c>
      <c r="C103" s="470" t="s">
        <v>378</v>
      </c>
      <c r="D103" s="470">
        <v>21</v>
      </c>
      <c r="E103" s="469" t="s">
        <v>379</v>
      </c>
      <c r="F103" s="469" t="s">
        <v>1890</v>
      </c>
      <c r="G103" s="13"/>
      <c r="H103" s="13"/>
    </row>
    <row r="104" spans="1:8" ht="34.5" thickBot="1">
      <c r="A104" s="472">
        <v>21837</v>
      </c>
      <c r="B104" s="473" t="s">
        <v>1891</v>
      </c>
      <c r="C104" s="473" t="s">
        <v>43</v>
      </c>
      <c r="D104" s="473"/>
      <c r="E104" s="472">
        <v>195</v>
      </c>
      <c r="F104" s="472" t="s">
        <v>1892</v>
      </c>
      <c r="G104" s="13"/>
      <c r="H104" s="13"/>
    </row>
    <row r="105" spans="1:8" ht="22.5">
      <c r="A105" s="472">
        <v>23021</v>
      </c>
      <c r="B105" s="473" t="s">
        <v>1893</v>
      </c>
      <c r="C105" s="473" t="s">
        <v>445</v>
      </c>
      <c r="D105" s="473"/>
      <c r="E105" s="472">
        <v>12</v>
      </c>
      <c r="F105" s="472" t="s">
        <v>1894</v>
      </c>
      <c r="G105" s="13"/>
      <c r="H105" s="13"/>
    </row>
    <row r="106" spans="1:8">
      <c r="A106" s="462"/>
      <c r="B106" s="462"/>
      <c r="C106" s="462"/>
      <c r="D106" s="462"/>
      <c r="E106" s="462"/>
      <c r="F106" s="462"/>
      <c r="G106" s="13"/>
      <c r="H106" s="13"/>
    </row>
    <row r="107" spans="1:8" ht="13.5" thickBot="1">
      <c r="A107" s="462"/>
      <c r="B107" s="462"/>
      <c r="C107" s="462"/>
      <c r="D107" s="462"/>
      <c r="E107" s="462"/>
      <c r="F107" s="462"/>
      <c r="G107" s="13"/>
      <c r="H107" s="13"/>
    </row>
    <row r="108" spans="1:8" ht="39" thickBot="1">
      <c r="A108" s="469" t="s">
        <v>1793</v>
      </c>
      <c r="B108" s="471" t="s">
        <v>1794</v>
      </c>
      <c r="C108" s="470" t="s">
        <v>378</v>
      </c>
      <c r="D108" s="470">
        <v>22</v>
      </c>
      <c r="E108" s="469" t="s">
        <v>379</v>
      </c>
      <c r="F108" s="469" t="s">
        <v>1895</v>
      </c>
      <c r="G108" s="13"/>
      <c r="H108" s="13"/>
    </row>
    <row r="109" spans="1:8" ht="23.25" thickBot="1">
      <c r="A109" s="472">
        <v>25011</v>
      </c>
      <c r="B109" s="473" t="s">
        <v>1896</v>
      </c>
      <c r="C109" s="473" t="s">
        <v>130</v>
      </c>
      <c r="D109" s="473"/>
      <c r="E109" s="472">
        <v>99</v>
      </c>
      <c r="F109" s="472" t="s">
        <v>1897</v>
      </c>
      <c r="G109" s="13"/>
      <c r="H109" s="13"/>
    </row>
    <row r="110" spans="1:8" ht="22.5">
      <c r="A110" s="472">
        <v>25075</v>
      </c>
      <c r="B110" s="473" t="s">
        <v>1898</v>
      </c>
      <c r="C110" s="473" t="s">
        <v>130</v>
      </c>
      <c r="D110" s="473"/>
      <c r="E110" s="472">
        <v>114</v>
      </c>
      <c r="F110" s="472" t="s">
        <v>1899</v>
      </c>
      <c r="G110" s="13"/>
      <c r="H110" s="13"/>
    </row>
    <row r="111" spans="1:8">
      <c r="A111" s="462"/>
      <c r="B111" s="462"/>
      <c r="C111" s="462"/>
      <c r="D111" s="462"/>
      <c r="E111" s="462"/>
      <c r="F111" s="462"/>
      <c r="G111" s="13"/>
      <c r="H111" s="13"/>
    </row>
    <row r="112" spans="1:8" ht="13.5" thickBot="1">
      <c r="A112" s="462"/>
      <c r="B112" s="462"/>
      <c r="C112" s="462"/>
      <c r="D112" s="462"/>
      <c r="E112" s="462"/>
      <c r="F112" s="462"/>
      <c r="G112" s="13"/>
      <c r="H112" s="13"/>
    </row>
    <row r="113" spans="1:8" ht="39" thickBot="1">
      <c r="A113" s="469" t="s">
        <v>1793</v>
      </c>
      <c r="B113" s="471" t="s">
        <v>1794</v>
      </c>
      <c r="C113" s="470" t="s">
        <v>378</v>
      </c>
      <c r="D113" s="470">
        <v>23</v>
      </c>
      <c r="E113" s="469" t="s">
        <v>379</v>
      </c>
      <c r="F113" s="469" t="s">
        <v>1900</v>
      </c>
      <c r="G113" s="13"/>
      <c r="H113" s="13"/>
    </row>
    <row r="114" spans="1:8" ht="34.5" thickBot="1">
      <c r="A114" s="472">
        <v>16029</v>
      </c>
      <c r="B114" s="473" t="s">
        <v>1901</v>
      </c>
      <c r="C114" s="473" t="s">
        <v>661</v>
      </c>
      <c r="D114" s="473"/>
      <c r="E114" s="472">
        <v>106</v>
      </c>
      <c r="F114" s="472" t="s">
        <v>1902</v>
      </c>
      <c r="G114" s="13"/>
      <c r="H114" s="13"/>
    </row>
    <row r="115" spans="1:8" ht="22.5">
      <c r="A115" s="472">
        <v>14099</v>
      </c>
      <c r="B115" s="473" t="s">
        <v>1903</v>
      </c>
      <c r="C115" s="473" t="s">
        <v>446</v>
      </c>
      <c r="D115" s="473"/>
      <c r="E115" s="472">
        <v>149</v>
      </c>
      <c r="F115" s="472" t="s">
        <v>1904</v>
      </c>
      <c r="G115" s="13"/>
      <c r="H115" s="13"/>
    </row>
    <row r="116" spans="1:8">
      <c r="A116" s="462"/>
      <c r="B116" s="462"/>
      <c r="C116" s="462"/>
      <c r="D116" s="462"/>
      <c r="E116" s="462"/>
      <c r="F116" s="462"/>
      <c r="G116" s="13"/>
      <c r="H116" s="13"/>
    </row>
    <row r="117" spans="1:8" ht="13.5" thickBot="1">
      <c r="A117" s="462"/>
      <c r="B117" s="462"/>
      <c r="C117" s="462"/>
      <c r="D117" s="462"/>
      <c r="E117" s="462"/>
      <c r="F117" s="462"/>
      <c r="G117" s="13"/>
      <c r="H117" s="13"/>
    </row>
    <row r="118" spans="1:8" ht="39" thickBot="1">
      <c r="A118" s="469" t="s">
        <v>1793</v>
      </c>
      <c r="B118" s="471" t="s">
        <v>1794</v>
      </c>
      <c r="C118" s="470" t="s">
        <v>378</v>
      </c>
      <c r="D118" s="470">
        <v>24</v>
      </c>
      <c r="E118" s="469" t="s">
        <v>379</v>
      </c>
      <c r="F118" s="469" t="s">
        <v>1905</v>
      </c>
      <c r="G118" s="13"/>
      <c r="H118" s="13"/>
    </row>
    <row r="119" spans="1:8" ht="23.25" thickBot="1">
      <c r="A119" s="472">
        <v>14037</v>
      </c>
      <c r="B119" s="473" t="s">
        <v>1906</v>
      </c>
      <c r="C119" s="473" t="s">
        <v>742</v>
      </c>
      <c r="D119" s="473"/>
      <c r="E119" s="472">
        <v>179</v>
      </c>
      <c r="F119" s="472" t="s">
        <v>1907</v>
      </c>
      <c r="G119" s="13"/>
      <c r="H119" s="13"/>
    </row>
    <row r="120" spans="1:8" ht="22.5">
      <c r="A120" s="472">
        <v>18058</v>
      </c>
      <c r="B120" s="473" t="s">
        <v>1908</v>
      </c>
      <c r="C120" s="473" t="s">
        <v>742</v>
      </c>
      <c r="D120" s="473"/>
      <c r="E120" s="472">
        <v>91</v>
      </c>
      <c r="F120" s="472" t="s">
        <v>1909</v>
      </c>
      <c r="G120" s="13"/>
      <c r="H120" s="13"/>
    </row>
    <row r="121" spans="1:8">
      <c r="A121" s="462"/>
      <c r="B121" s="462"/>
      <c r="C121" s="462"/>
      <c r="D121" s="462"/>
      <c r="E121" s="462"/>
      <c r="F121" s="462"/>
      <c r="G121" s="13"/>
      <c r="H121" s="13"/>
    </row>
    <row r="122" spans="1:8" ht="13.5" thickBot="1">
      <c r="A122" s="462"/>
      <c r="B122" s="462"/>
      <c r="C122" s="462"/>
      <c r="D122" s="462"/>
      <c r="E122" s="462"/>
      <c r="F122" s="462"/>
      <c r="G122" s="13"/>
      <c r="H122" s="13"/>
    </row>
    <row r="123" spans="1:8" ht="39" thickBot="1">
      <c r="A123" s="469" t="s">
        <v>1793</v>
      </c>
      <c r="B123" s="471" t="s">
        <v>1794</v>
      </c>
      <c r="C123" s="470" t="s">
        <v>378</v>
      </c>
      <c r="D123" s="470">
        <v>25</v>
      </c>
      <c r="E123" s="469" t="s">
        <v>379</v>
      </c>
      <c r="F123" s="469" t="s">
        <v>1910</v>
      </c>
      <c r="G123" s="13"/>
      <c r="H123" s="13"/>
    </row>
    <row r="124" spans="1:8" ht="34.5" thickBot="1">
      <c r="A124" s="472">
        <v>19023</v>
      </c>
      <c r="B124" s="473" t="s">
        <v>1911</v>
      </c>
      <c r="C124" s="473" t="s">
        <v>1912</v>
      </c>
      <c r="D124" s="473"/>
      <c r="E124" s="472">
        <v>173</v>
      </c>
      <c r="F124" s="472" t="s">
        <v>1913</v>
      </c>
      <c r="G124" s="13"/>
      <c r="H124" s="13"/>
    </row>
    <row r="125" spans="1:8" ht="22.5">
      <c r="A125" s="472">
        <v>15070</v>
      </c>
      <c r="B125" s="473" t="s">
        <v>1914</v>
      </c>
      <c r="C125" s="473" t="s">
        <v>446</v>
      </c>
      <c r="D125" s="473"/>
      <c r="E125" s="472">
        <v>84</v>
      </c>
      <c r="F125" s="472" t="s">
        <v>1915</v>
      </c>
      <c r="G125" s="13"/>
      <c r="H125" s="13"/>
    </row>
    <row r="126" spans="1:8">
      <c r="A126" s="462"/>
      <c r="B126" s="462"/>
      <c r="C126" s="462"/>
      <c r="D126" s="462"/>
      <c r="E126" s="462"/>
      <c r="F126" s="462"/>
      <c r="G126" s="13"/>
      <c r="H126" s="13"/>
    </row>
    <row r="127" spans="1:8" ht="13.5" thickBot="1">
      <c r="A127" s="462"/>
      <c r="B127" s="462"/>
      <c r="C127" s="462"/>
      <c r="D127" s="462"/>
      <c r="E127" s="462"/>
      <c r="F127" s="462"/>
      <c r="G127" s="13"/>
      <c r="H127" s="13"/>
    </row>
    <row r="128" spans="1:8" ht="39" thickBot="1">
      <c r="A128" s="469" t="s">
        <v>1793</v>
      </c>
      <c r="B128" s="471" t="s">
        <v>1794</v>
      </c>
      <c r="C128" s="470" t="s">
        <v>378</v>
      </c>
      <c r="D128" s="470">
        <v>26</v>
      </c>
      <c r="E128" s="469" t="s">
        <v>379</v>
      </c>
      <c r="F128" s="469" t="s">
        <v>1916</v>
      </c>
      <c r="G128" s="13"/>
      <c r="H128" s="13"/>
    </row>
    <row r="129" spans="1:8" ht="23.25" thickBot="1">
      <c r="A129" s="472">
        <v>28030</v>
      </c>
      <c r="B129" s="473" t="s">
        <v>1917</v>
      </c>
      <c r="C129" s="473" t="s">
        <v>744</v>
      </c>
      <c r="D129" s="473"/>
      <c r="E129" s="472">
        <v>160</v>
      </c>
      <c r="F129" s="472" t="s">
        <v>1918</v>
      </c>
      <c r="G129" s="13"/>
      <c r="H129" s="13"/>
    </row>
    <row r="130" spans="1:8" ht="33.75">
      <c r="A130" s="472">
        <v>99590</v>
      </c>
      <c r="B130" s="473" t="s">
        <v>1919</v>
      </c>
      <c r="C130" s="473" t="s">
        <v>31</v>
      </c>
      <c r="D130" s="473"/>
      <c r="E130" s="472">
        <v>150</v>
      </c>
      <c r="F130" s="472" t="s">
        <v>1920</v>
      </c>
      <c r="G130" s="13"/>
      <c r="H130" s="13"/>
    </row>
    <row r="131" spans="1:8">
      <c r="A131" s="462"/>
      <c r="B131" s="462"/>
      <c r="C131" s="462"/>
      <c r="D131" s="462"/>
      <c r="E131" s="462"/>
      <c r="F131" s="462"/>
      <c r="G131" s="13"/>
      <c r="H131" s="13"/>
    </row>
    <row r="132" spans="1:8" ht="13.5" thickBot="1">
      <c r="A132" s="462"/>
      <c r="B132" s="462"/>
      <c r="C132" s="462"/>
      <c r="D132" s="462"/>
      <c r="E132" s="462"/>
      <c r="F132" s="462"/>
      <c r="G132" s="13"/>
      <c r="H132" s="13"/>
    </row>
    <row r="133" spans="1:8" ht="39" thickBot="1">
      <c r="A133" s="469" t="s">
        <v>1793</v>
      </c>
      <c r="B133" s="471" t="s">
        <v>1794</v>
      </c>
      <c r="C133" s="470" t="s">
        <v>378</v>
      </c>
      <c r="D133" s="470">
        <v>27</v>
      </c>
      <c r="E133" s="469" t="s">
        <v>379</v>
      </c>
      <c r="F133" s="469" t="s">
        <v>1921</v>
      </c>
      <c r="G133" s="13"/>
      <c r="H133" s="13"/>
    </row>
    <row r="134" spans="1:8" ht="23.25" thickBot="1">
      <c r="A134" s="472">
        <v>26011</v>
      </c>
      <c r="B134" s="473" t="s">
        <v>1922</v>
      </c>
      <c r="C134" s="473" t="s">
        <v>435</v>
      </c>
      <c r="D134" s="473"/>
      <c r="E134" s="472">
        <v>55</v>
      </c>
      <c r="F134" s="472" t="s">
        <v>1923</v>
      </c>
      <c r="G134" s="13"/>
      <c r="H134" s="13"/>
    </row>
    <row r="135" spans="1:8" ht="33.75">
      <c r="A135" s="472"/>
      <c r="B135" s="473" t="s">
        <v>1924</v>
      </c>
      <c r="C135" s="473"/>
      <c r="D135" s="473" t="s">
        <v>1925</v>
      </c>
      <c r="E135" s="472"/>
      <c r="F135" s="472">
        <v>0</v>
      </c>
      <c r="G135" s="13"/>
      <c r="H135" s="13"/>
    </row>
    <row r="136" spans="1:8">
      <c r="A136" s="462"/>
      <c r="B136" s="462"/>
      <c r="C136" s="462"/>
      <c r="D136" s="462"/>
      <c r="E136" s="462"/>
      <c r="F136" s="462"/>
      <c r="G136" s="13"/>
      <c r="H136" s="13"/>
    </row>
    <row r="137" spans="1:8" ht="13.5" thickBot="1">
      <c r="A137" s="462"/>
      <c r="B137" s="462"/>
      <c r="C137" s="462"/>
      <c r="D137" s="462"/>
      <c r="E137" s="462"/>
      <c r="F137" s="462"/>
      <c r="G137" s="13"/>
      <c r="H137" s="13"/>
    </row>
    <row r="138" spans="1:8" ht="39" thickBot="1">
      <c r="A138" s="469" t="s">
        <v>1793</v>
      </c>
      <c r="B138" s="471" t="s">
        <v>1794</v>
      </c>
      <c r="C138" s="470" t="s">
        <v>378</v>
      </c>
      <c r="D138" s="470">
        <v>28</v>
      </c>
      <c r="E138" s="469" t="s">
        <v>379</v>
      </c>
      <c r="F138" s="469" t="s">
        <v>1926</v>
      </c>
      <c r="G138" s="13"/>
      <c r="H138" s="13"/>
    </row>
    <row r="139" spans="1:8" ht="34.5" thickBot="1">
      <c r="A139" s="472">
        <v>19025</v>
      </c>
      <c r="B139" s="473" t="s">
        <v>1927</v>
      </c>
      <c r="C139" s="473" t="s">
        <v>661</v>
      </c>
      <c r="D139" s="473"/>
      <c r="E139" s="472">
        <v>110</v>
      </c>
      <c r="F139" s="472" t="s">
        <v>1928</v>
      </c>
      <c r="G139" s="13"/>
      <c r="H139" s="13"/>
    </row>
    <row r="140" spans="1:8" ht="33.75">
      <c r="A140" s="472">
        <v>20557</v>
      </c>
      <c r="B140" s="473" t="s">
        <v>1929</v>
      </c>
      <c r="C140" s="473" t="s">
        <v>661</v>
      </c>
      <c r="D140" s="473"/>
      <c r="E140" s="472">
        <v>177</v>
      </c>
      <c r="F140" s="472" t="s">
        <v>1930</v>
      </c>
      <c r="G140" s="13"/>
      <c r="H140" s="13"/>
    </row>
    <row r="141" spans="1:8">
      <c r="A141" s="462"/>
      <c r="B141" s="462"/>
      <c r="C141" s="462"/>
      <c r="D141" s="462"/>
      <c r="E141" s="462"/>
      <c r="F141" s="462"/>
      <c r="G141" s="13"/>
      <c r="H141" s="13"/>
    </row>
    <row r="142" spans="1:8" ht="13.5" thickBot="1">
      <c r="A142" s="462"/>
      <c r="B142" s="462"/>
      <c r="C142" s="462"/>
      <c r="D142" s="462"/>
      <c r="E142" s="462"/>
      <c r="F142" s="462"/>
      <c r="G142" s="13"/>
      <c r="H142" s="13"/>
    </row>
    <row r="143" spans="1:8" ht="39" thickBot="1">
      <c r="A143" s="469" t="s">
        <v>1793</v>
      </c>
      <c r="B143" s="471" t="s">
        <v>1794</v>
      </c>
      <c r="C143" s="470" t="s">
        <v>378</v>
      </c>
      <c r="D143" s="470">
        <v>29</v>
      </c>
      <c r="E143" s="469" t="s">
        <v>379</v>
      </c>
      <c r="F143" s="469" t="s">
        <v>1931</v>
      </c>
      <c r="G143" s="13"/>
      <c r="H143" s="13"/>
    </row>
    <row r="144" spans="1:8" ht="23.25" thickBot="1">
      <c r="A144" s="472">
        <v>16117</v>
      </c>
      <c r="B144" s="473" t="s">
        <v>1932</v>
      </c>
      <c r="C144" s="473" t="s">
        <v>921</v>
      </c>
      <c r="D144" s="473"/>
      <c r="E144" s="472">
        <v>98</v>
      </c>
      <c r="F144" s="472" t="s">
        <v>1933</v>
      </c>
      <c r="G144" s="13"/>
      <c r="H144" s="13"/>
    </row>
    <row r="145" spans="1:8" ht="22.5">
      <c r="A145" s="472">
        <v>14055</v>
      </c>
      <c r="B145" s="473" t="s">
        <v>1934</v>
      </c>
      <c r="C145" s="473" t="s">
        <v>921</v>
      </c>
      <c r="D145" s="473"/>
      <c r="E145" s="472">
        <v>211</v>
      </c>
      <c r="F145" s="472" t="s">
        <v>1935</v>
      </c>
      <c r="G145" s="13"/>
      <c r="H145" s="13"/>
    </row>
    <row r="146" spans="1:8">
      <c r="A146" s="462"/>
      <c r="B146" s="462"/>
      <c r="C146" s="462"/>
      <c r="D146" s="462"/>
      <c r="E146" s="462"/>
      <c r="F146" s="462"/>
      <c r="G146" s="13"/>
      <c r="H146" s="13"/>
    </row>
    <row r="147" spans="1:8" ht="13.5" thickBot="1">
      <c r="A147" s="462"/>
      <c r="B147" s="462"/>
      <c r="C147" s="462"/>
      <c r="D147" s="462"/>
      <c r="E147" s="462"/>
      <c r="F147" s="462"/>
      <c r="G147" s="13"/>
      <c r="H147" s="13"/>
    </row>
    <row r="148" spans="1:8" ht="39" thickBot="1">
      <c r="A148" s="469" t="s">
        <v>1793</v>
      </c>
      <c r="B148" s="471" t="s">
        <v>1794</v>
      </c>
      <c r="C148" s="470" t="s">
        <v>378</v>
      </c>
      <c r="D148" s="470">
        <v>30</v>
      </c>
      <c r="E148" s="469" t="s">
        <v>379</v>
      </c>
      <c r="F148" s="469" t="s">
        <v>1936</v>
      </c>
      <c r="G148" s="13"/>
      <c r="H148" s="13"/>
    </row>
    <row r="149" spans="1:8" ht="23.25" thickBot="1">
      <c r="A149" s="472">
        <v>25014</v>
      </c>
      <c r="B149" s="473" t="s">
        <v>1937</v>
      </c>
      <c r="C149" s="473" t="s">
        <v>130</v>
      </c>
      <c r="D149" s="473"/>
      <c r="E149" s="472">
        <v>79</v>
      </c>
      <c r="F149" s="472" t="s">
        <v>1938</v>
      </c>
      <c r="G149" s="13"/>
      <c r="H149" s="13"/>
    </row>
    <row r="150" spans="1:8" ht="22.5">
      <c r="A150" s="472">
        <v>21754</v>
      </c>
      <c r="B150" s="473" t="s">
        <v>1939</v>
      </c>
      <c r="C150" s="473" t="s">
        <v>130</v>
      </c>
      <c r="D150" s="473"/>
      <c r="E150" s="472">
        <v>218</v>
      </c>
      <c r="F150" s="472" t="s">
        <v>1940</v>
      </c>
      <c r="G150" s="13"/>
      <c r="H150" s="13"/>
    </row>
    <row r="151" spans="1:8">
      <c r="A151" s="462"/>
      <c r="B151" s="462"/>
      <c r="C151" s="462"/>
      <c r="D151" s="462"/>
      <c r="E151" s="462"/>
      <c r="F151" s="462"/>
      <c r="G151" s="13"/>
      <c r="H151" s="13"/>
    </row>
    <row r="152" spans="1:8" ht="13.5" thickBot="1">
      <c r="A152" s="462"/>
      <c r="B152" s="462"/>
      <c r="C152" s="462"/>
      <c r="D152" s="462"/>
      <c r="E152" s="462"/>
      <c r="F152" s="462"/>
      <c r="G152" s="13"/>
      <c r="H152" s="13"/>
    </row>
    <row r="153" spans="1:8" ht="39" thickBot="1">
      <c r="A153" s="469" t="s">
        <v>1793</v>
      </c>
      <c r="B153" s="471" t="s">
        <v>1794</v>
      </c>
      <c r="C153" s="470" t="s">
        <v>378</v>
      </c>
      <c r="D153" s="470">
        <v>31</v>
      </c>
      <c r="E153" s="469" t="s">
        <v>379</v>
      </c>
      <c r="F153" s="469" t="s">
        <v>1941</v>
      </c>
      <c r="G153" s="13"/>
      <c r="H153" s="13"/>
    </row>
    <row r="154" spans="1:8" ht="34.5" thickBot="1">
      <c r="A154" s="472">
        <v>17055</v>
      </c>
      <c r="B154" s="473" t="s">
        <v>1942</v>
      </c>
      <c r="C154" s="473" t="s">
        <v>1886</v>
      </c>
      <c r="D154" s="473"/>
      <c r="E154" s="472">
        <v>163</v>
      </c>
      <c r="F154" s="472" t="s">
        <v>1943</v>
      </c>
      <c r="G154" s="13"/>
      <c r="H154" s="13"/>
    </row>
    <row r="155" spans="1:8" ht="33.75">
      <c r="A155" s="472">
        <v>16144</v>
      </c>
      <c r="B155" s="473" t="s">
        <v>1944</v>
      </c>
      <c r="C155" s="473" t="s">
        <v>1886</v>
      </c>
      <c r="D155" s="473"/>
      <c r="E155" s="472">
        <v>257</v>
      </c>
      <c r="F155" s="472" t="s">
        <v>1945</v>
      </c>
      <c r="G155" s="13"/>
      <c r="H155" s="13"/>
    </row>
    <row r="156" spans="1:8">
      <c r="A156" s="462"/>
      <c r="B156" s="462"/>
      <c r="C156" s="462"/>
      <c r="D156" s="462"/>
      <c r="E156" s="462"/>
      <c r="F156" s="462"/>
      <c r="G156" s="13"/>
      <c r="H156" s="13"/>
    </row>
    <row r="157" spans="1:8" ht="13.5" thickBot="1">
      <c r="A157" s="462"/>
      <c r="B157" s="462"/>
      <c r="C157" s="462"/>
      <c r="D157" s="462"/>
      <c r="E157" s="462"/>
      <c r="F157" s="462"/>
      <c r="G157" s="13"/>
      <c r="H157" s="13"/>
    </row>
    <row r="158" spans="1:8" ht="39" thickBot="1">
      <c r="A158" s="469" t="s">
        <v>1793</v>
      </c>
      <c r="B158" s="471" t="s">
        <v>1794</v>
      </c>
      <c r="C158" s="470" t="s">
        <v>378</v>
      </c>
      <c r="D158" s="470">
        <v>32</v>
      </c>
      <c r="E158" s="469" t="s">
        <v>379</v>
      </c>
      <c r="F158" s="469" t="s">
        <v>1946</v>
      </c>
      <c r="G158" s="13"/>
      <c r="H158" s="13"/>
    </row>
    <row r="159" spans="1:8" ht="23.25" thickBot="1">
      <c r="A159" s="472">
        <v>18012</v>
      </c>
      <c r="B159" s="473" t="s">
        <v>1947</v>
      </c>
      <c r="C159" s="473" t="s">
        <v>1841</v>
      </c>
      <c r="D159" s="473"/>
      <c r="E159" s="472">
        <v>203</v>
      </c>
      <c r="F159" s="472" t="s">
        <v>1948</v>
      </c>
      <c r="G159" s="13"/>
      <c r="H159" s="13"/>
    </row>
    <row r="160" spans="1:8" ht="33.75">
      <c r="A160" s="472">
        <v>18013</v>
      </c>
      <c r="B160" s="473" t="s">
        <v>1949</v>
      </c>
      <c r="C160" s="473" t="s">
        <v>1841</v>
      </c>
      <c r="D160" s="473"/>
      <c r="E160" s="472">
        <v>204</v>
      </c>
      <c r="F160" s="472" t="s">
        <v>1948</v>
      </c>
      <c r="G160" s="13"/>
      <c r="H160" s="13"/>
    </row>
    <row r="161" spans="1:8">
      <c r="A161" s="462"/>
      <c r="B161" s="462"/>
      <c r="C161" s="462"/>
      <c r="D161" s="462"/>
      <c r="E161" s="462"/>
      <c r="F161" s="462"/>
      <c r="G161" s="13"/>
      <c r="H161" s="13"/>
    </row>
    <row r="162" spans="1:8" ht="13.5" thickBot="1">
      <c r="A162" s="462"/>
      <c r="B162" s="462"/>
      <c r="C162" s="462"/>
      <c r="D162" s="462"/>
      <c r="E162" s="462"/>
      <c r="F162" s="462"/>
      <c r="G162" s="13"/>
      <c r="H162" s="13"/>
    </row>
    <row r="163" spans="1:8" ht="39" thickBot="1">
      <c r="A163" s="469" t="s">
        <v>1793</v>
      </c>
      <c r="B163" s="471" t="s">
        <v>1794</v>
      </c>
      <c r="C163" s="470" t="s">
        <v>378</v>
      </c>
      <c r="D163" s="470">
        <v>33</v>
      </c>
      <c r="E163" s="469" t="s">
        <v>379</v>
      </c>
      <c r="F163" s="469" t="s">
        <v>1950</v>
      </c>
      <c r="G163" s="13"/>
      <c r="H163" s="13"/>
    </row>
    <row r="164" spans="1:8" ht="23.25" thickBot="1">
      <c r="A164" s="472">
        <v>18130</v>
      </c>
      <c r="B164" s="473" t="s">
        <v>1951</v>
      </c>
      <c r="C164" s="473" t="s">
        <v>779</v>
      </c>
      <c r="D164" s="473"/>
      <c r="E164" s="472">
        <v>126</v>
      </c>
      <c r="F164" s="472" t="s">
        <v>1952</v>
      </c>
      <c r="G164" s="13"/>
      <c r="H164" s="13"/>
    </row>
    <row r="165" spans="1:8" ht="22.5">
      <c r="A165" s="472">
        <v>20570</v>
      </c>
      <c r="B165" s="473" t="s">
        <v>1953</v>
      </c>
      <c r="C165" s="473" t="s">
        <v>779</v>
      </c>
      <c r="D165" s="473"/>
      <c r="E165" s="472">
        <v>413</v>
      </c>
      <c r="F165" s="472" t="s">
        <v>1954</v>
      </c>
      <c r="G165" s="13"/>
      <c r="H165" s="13"/>
    </row>
    <row r="166" spans="1:8">
      <c r="A166" s="462"/>
      <c r="B166" s="462"/>
      <c r="C166" s="462"/>
      <c r="D166" s="462"/>
      <c r="E166" s="462"/>
      <c r="F166" s="462"/>
      <c r="G166" s="13"/>
      <c r="H166" s="13"/>
    </row>
    <row r="167" spans="1:8" ht="13.5" thickBot="1">
      <c r="A167" s="462"/>
      <c r="B167" s="462"/>
      <c r="C167" s="462"/>
      <c r="D167" s="462"/>
      <c r="E167" s="462"/>
      <c r="F167" s="462"/>
      <c r="G167" s="13"/>
      <c r="H167" s="13"/>
    </row>
    <row r="168" spans="1:8" ht="39" thickBot="1">
      <c r="A168" s="469" t="s">
        <v>1793</v>
      </c>
      <c r="B168" s="471" t="s">
        <v>1794</v>
      </c>
      <c r="C168" s="470" t="s">
        <v>378</v>
      </c>
      <c r="D168" s="470">
        <v>34</v>
      </c>
      <c r="E168" s="469" t="s">
        <v>379</v>
      </c>
      <c r="F168" s="469" t="s">
        <v>1955</v>
      </c>
      <c r="G168" s="13"/>
      <c r="H168" s="13"/>
    </row>
    <row r="169" spans="1:8" ht="23.25" thickBot="1">
      <c r="A169" s="472">
        <v>28037</v>
      </c>
      <c r="B169" s="473" t="s">
        <v>1956</v>
      </c>
      <c r="C169" s="473" t="s">
        <v>438</v>
      </c>
      <c r="D169" s="473"/>
      <c r="E169" s="472">
        <v>278</v>
      </c>
      <c r="F169" s="472" t="s">
        <v>1957</v>
      </c>
      <c r="G169" s="13"/>
      <c r="H169" s="13"/>
    </row>
    <row r="170" spans="1:8" ht="22.5">
      <c r="A170" s="472">
        <v>17059</v>
      </c>
      <c r="B170" s="473" t="s">
        <v>1958</v>
      </c>
      <c r="C170" s="473" t="s">
        <v>438</v>
      </c>
      <c r="D170" s="473"/>
      <c r="E170" s="472">
        <v>246</v>
      </c>
      <c r="F170" s="472" t="s">
        <v>1959</v>
      </c>
      <c r="G170" s="13"/>
      <c r="H170" s="13"/>
    </row>
    <row r="171" spans="1:8">
      <c r="A171" s="462"/>
      <c r="B171" s="462"/>
      <c r="C171" s="462"/>
      <c r="D171" s="462"/>
      <c r="E171" s="462"/>
      <c r="F171" s="462"/>
      <c r="G171" s="13"/>
      <c r="H171" s="13"/>
    </row>
    <row r="172" spans="1:8" ht="13.5" thickBot="1">
      <c r="A172" s="462"/>
      <c r="B172" s="462"/>
      <c r="C172" s="462"/>
      <c r="D172" s="462"/>
      <c r="E172" s="462"/>
      <c r="F172" s="462"/>
      <c r="G172" s="13"/>
      <c r="H172" s="13"/>
    </row>
    <row r="173" spans="1:8" ht="39" thickBot="1">
      <c r="A173" s="469" t="s">
        <v>1793</v>
      </c>
      <c r="B173" s="471" t="s">
        <v>1794</v>
      </c>
      <c r="C173" s="470" t="s">
        <v>378</v>
      </c>
      <c r="D173" s="470">
        <v>35</v>
      </c>
      <c r="E173" s="469" t="s">
        <v>379</v>
      </c>
      <c r="F173" s="469" t="s">
        <v>1960</v>
      </c>
      <c r="G173" s="13"/>
      <c r="H173" s="13"/>
    </row>
    <row r="174" spans="1:8" ht="23.25" thickBot="1">
      <c r="A174" s="472">
        <v>20532</v>
      </c>
      <c r="B174" s="473" t="s">
        <v>1961</v>
      </c>
      <c r="C174" s="473" t="s">
        <v>1841</v>
      </c>
      <c r="D174" s="473"/>
      <c r="E174" s="472">
        <v>271</v>
      </c>
      <c r="F174" s="472" t="s">
        <v>1962</v>
      </c>
      <c r="G174" s="13"/>
      <c r="H174" s="13"/>
    </row>
    <row r="175" spans="1:8" ht="22.5">
      <c r="A175" s="472">
        <v>20534</v>
      </c>
      <c r="B175" s="473" t="s">
        <v>1963</v>
      </c>
      <c r="C175" s="473" t="s">
        <v>1841</v>
      </c>
      <c r="D175" s="473"/>
      <c r="E175" s="472">
        <v>300</v>
      </c>
      <c r="F175" s="472" t="s">
        <v>1964</v>
      </c>
      <c r="G175" s="13"/>
      <c r="H175" s="13"/>
    </row>
    <row r="176" spans="1:8">
      <c r="A176" s="462"/>
      <c r="B176" s="462"/>
      <c r="C176" s="462"/>
      <c r="D176" s="462"/>
      <c r="E176" s="462"/>
      <c r="F176" s="462"/>
      <c r="G176" s="13"/>
      <c r="H176" s="13"/>
    </row>
    <row r="177" spans="1:8" ht="13.5" thickBot="1">
      <c r="A177" s="462"/>
      <c r="B177" s="462"/>
      <c r="C177" s="462"/>
      <c r="D177" s="462"/>
      <c r="E177" s="462"/>
      <c r="F177" s="462"/>
      <c r="G177" s="13"/>
      <c r="H177" s="13"/>
    </row>
    <row r="178" spans="1:8" ht="39" thickBot="1">
      <c r="A178" s="469" t="s">
        <v>1793</v>
      </c>
      <c r="B178" s="471" t="s">
        <v>1794</v>
      </c>
      <c r="C178" s="470" t="s">
        <v>378</v>
      </c>
      <c r="D178" s="470">
        <v>36</v>
      </c>
      <c r="E178" s="469" t="s">
        <v>379</v>
      </c>
      <c r="F178" s="469" t="s">
        <v>1965</v>
      </c>
      <c r="G178" s="13"/>
      <c r="H178" s="13"/>
    </row>
    <row r="179" spans="1:8" ht="23.25" thickBot="1">
      <c r="A179" s="472">
        <v>28038</v>
      </c>
      <c r="B179" s="473" t="s">
        <v>1966</v>
      </c>
      <c r="C179" s="473" t="s">
        <v>31</v>
      </c>
      <c r="D179" s="473"/>
      <c r="E179" s="472">
        <v>279</v>
      </c>
      <c r="F179" s="472" t="s">
        <v>1967</v>
      </c>
      <c r="G179" s="13"/>
      <c r="H179" s="13"/>
    </row>
    <row r="180" spans="1:8" ht="22.5">
      <c r="A180" s="472">
        <v>24236</v>
      </c>
      <c r="B180" s="473" t="s">
        <v>1968</v>
      </c>
      <c r="C180" s="473" t="s">
        <v>31</v>
      </c>
      <c r="D180" s="473"/>
      <c r="E180" s="472">
        <v>280</v>
      </c>
      <c r="F180" s="472" t="s">
        <v>1967</v>
      </c>
      <c r="G180" s="13"/>
      <c r="H180" s="13"/>
    </row>
    <row r="181" spans="1:8">
      <c r="A181" s="462"/>
      <c r="B181" s="462"/>
      <c r="C181" s="462"/>
      <c r="D181" s="462"/>
      <c r="E181" s="462"/>
      <c r="F181" s="462"/>
      <c r="G181" s="13"/>
      <c r="H181" s="13"/>
    </row>
    <row r="182" spans="1:8" ht="13.5" thickBot="1">
      <c r="A182" s="462"/>
      <c r="B182" s="462"/>
      <c r="C182" s="462"/>
      <c r="D182" s="462"/>
      <c r="E182" s="462"/>
      <c r="F182" s="462"/>
      <c r="G182" s="13"/>
      <c r="H182" s="13"/>
    </row>
    <row r="183" spans="1:8" ht="39" thickBot="1">
      <c r="A183" s="469" t="s">
        <v>1793</v>
      </c>
      <c r="B183" s="471" t="s">
        <v>1794</v>
      </c>
      <c r="C183" s="470" t="s">
        <v>378</v>
      </c>
      <c r="D183" s="470">
        <v>37</v>
      </c>
      <c r="E183" s="469" t="s">
        <v>379</v>
      </c>
      <c r="F183" s="469" t="s">
        <v>1969</v>
      </c>
      <c r="G183" s="13"/>
      <c r="H183" s="13"/>
    </row>
    <row r="184" spans="1:8" ht="34.5" thickBot="1">
      <c r="A184" s="472">
        <v>17052</v>
      </c>
      <c r="B184" s="473" t="s">
        <v>1970</v>
      </c>
      <c r="C184" s="473" t="s">
        <v>1886</v>
      </c>
      <c r="D184" s="473"/>
      <c r="E184" s="472">
        <v>190</v>
      </c>
      <c r="F184" s="472" t="s">
        <v>1971</v>
      </c>
      <c r="G184" s="13"/>
      <c r="H184" s="13"/>
    </row>
    <row r="185" spans="1:8" ht="33.75">
      <c r="A185" s="472">
        <v>19015</v>
      </c>
      <c r="B185" s="473" t="s">
        <v>1972</v>
      </c>
      <c r="C185" s="473" t="s">
        <v>1886</v>
      </c>
      <c r="D185" s="473"/>
      <c r="E185" s="472">
        <v>341</v>
      </c>
      <c r="F185" s="472" t="s">
        <v>1973</v>
      </c>
      <c r="G185" s="13"/>
      <c r="H185" s="13"/>
    </row>
    <row r="186" spans="1:8">
      <c r="A186" s="462"/>
      <c r="B186" s="462"/>
      <c r="C186" s="462"/>
      <c r="D186" s="462"/>
      <c r="E186" s="462"/>
      <c r="F186" s="462"/>
      <c r="G186" s="13"/>
      <c r="H186" s="13"/>
    </row>
    <row r="187" spans="1:8" ht="13.5" thickBot="1">
      <c r="A187" s="462"/>
      <c r="B187" s="462"/>
      <c r="C187" s="462"/>
      <c r="D187" s="462"/>
      <c r="E187" s="462"/>
      <c r="F187" s="462"/>
      <c r="G187" s="13"/>
      <c r="H187" s="13"/>
    </row>
    <row r="188" spans="1:8" ht="39" thickBot="1">
      <c r="A188" s="469" t="s">
        <v>1793</v>
      </c>
      <c r="B188" s="471" t="s">
        <v>1794</v>
      </c>
      <c r="C188" s="470" t="s">
        <v>378</v>
      </c>
      <c r="D188" s="470">
        <v>38</v>
      </c>
      <c r="E188" s="469" t="s">
        <v>379</v>
      </c>
      <c r="F188" s="469" t="s">
        <v>1974</v>
      </c>
      <c r="G188" s="13"/>
      <c r="H188" s="13"/>
    </row>
    <row r="189" spans="1:8" ht="23.25" thickBot="1">
      <c r="A189" s="472">
        <v>16024</v>
      </c>
      <c r="B189" s="473" t="s">
        <v>1975</v>
      </c>
      <c r="C189" s="473" t="s">
        <v>742</v>
      </c>
      <c r="D189" s="473"/>
      <c r="E189" s="472">
        <v>317</v>
      </c>
      <c r="F189" s="472" t="s">
        <v>1976</v>
      </c>
      <c r="G189" s="13"/>
      <c r="H189" s="13"/>
    </row>
    <row r="190" spans="1:8" ht="22.5">
      <c r="A190" s="472">
        <v>20533</v>
      </c>
      <c r="B190" s="473" t="s">
        <v>1977</v>
      </c>
      <c r="C190" s="473" t="s">
        <v>1841</v>
      </c>
      <c r="D190" s="473"/>
      <c r="E190" s="472">
        <v>242</v>
      </c>
      <c r="F190" s="472" t="s">
        <v>1978</v>
      </c>
      <c r="G190" s="13"/>
      <c r="H190" s="13"/>
    </row>
    <row r="191" spans="1:8">
      <c r="A191" s="462"/>
      <c r="B191" s="462"/>
      <c r="C191" s="462"/>
      <c r="D191" s="462"/>
      <c r="E191" s="462"/>
      <c r="F191" s="462"/>
      <c r="G191" s="13"/>
      <c r="H191" s="13"/>
    </row>
    <row r="192" spans="1:8" ht="13.5" thickBot="1">
      <c r="A192" s="462"/>
      <c r="B192" s="462"/>
      <c r="C192" s="462"/>
      <c r="D192" s="462"/>
      <c r="E192" s="462"/>
      <c r="F192" s="462"/>
      <c r="G192" s="13"/>
      <c r="H192" s="13"/>
    </row>
    <row r="193" spans="1:8" ht="39" thickBot="1">
      <c r="A193" s="469" t="s">
        <v>1793</v>
      </c>
      <c r="B193" s="471" t="s">
        <v>1794</v>
      </c>
      <c r="C193" s="470" t="s">
        <v>378</v>
      </c>
      <c r="D193" s="470">
        <v>39</v>
      </c>
      <c r="E193" s="469" t="s">
        <v>379</v>
      </c>
      <c r="F193" s="469" t="s">
        <v>1979</v>
      </c>
      <c r="G193" s="13"/>
      <c r="H193" s="13"/>
    </row>
    <row r="194" spans="1:8" ht="13.5" thickBot="1">
      <c r="A194" s="472">
        <v>10079</v>
      </c>
      <c r="B194" s="473"/>
      <c r="C194" s="473"/>
      <c r="D194" s="473"/>
      <c r="E194" s="472"/>
      <c r="F194" s="472"/>
      <c r="G194" s="13"/>
      <c r="H194" s="13"/>
    </row>
    <row r="195" spans="1:8" ht="22.5">
      <c r="A195" s="472">
        <v>10076</v>
      </c>
      <c r="B195" s="473" t="s">
        <v>1980</v>
      </c>
      <c r="C195" s="473" t="s">
        <v>703</v>
      </c>
      <c r="D195" s="473"/>
      <c r="E195" s="472">
        <v>310</v>
      </c>
      <c r="F195" s="472" t="s">
        <v>1976</v>
      </c>
      <c r="G195" s="13"/>
      <c r="H195" s="13"/>
    </row>
    <row r="196" spans="1:8">
      <c r="A196" s="462"/>
      <c r="B196" s="462"/>
      <c r="C196" s="462"/>
      <c r="D196" s="462"/>
      <c r="E196" s="462"/>
      <c r="F196" s="462"/>
      <c r="G196" s="13"/>
      <c r="H196" s="13"/>
    </row>
    <row r="197" spans="1:8" ht="13.5" thickBot="1">
      <c r="A197" s="462"/>
      <c r="B197" s="462"/>
      <c r="C197" s="462"/>
      <c r="D197" s="462"/>
      <c r="E197" s="462"/>
      <c r="F197" s="462"/>
      <c r="G197" s="13"/>
      <c r="H197" s="13"/>
    </row>
    <row r="198" spans="1:8" ht="39" thickBot="1">
      <c r="A198" s="469" t="s">
        <v>1793</v>
      </c>
      <c r="B198" s="471" t="s">
        <v>1794</v>
      </c>
      <c r="C198" s="470" t="s">
        <v>378</v>
      </c>
      <c r="D198" s="470"/>
      <c r="E198" s="469"/>
      <c r="F198" s="469"/>
      <c r="G198" s="13"/>
      <c r="H198" s="13"/>
    </row>
    <row r="199" spans="1:8" ht="13.5" thickBot="1">
      <c r="A199" s="472">
        <v>19031</v>
      </c>
      <c r="B199" s="473"/>
      <c r="C199" s="473"/>
      <c r="D199" s="473"/>
      <c r="E199" s="472"/>
      <c r="F199" s="472"/>
      <c r="G199" s="13"/>
      <c r="H199" s="13"/>
    </row>
    <row r="200" spans="1:8">
      <c r="A200" s="472">
        <v>16145</v>
      </c>
      <c r="B200" s="473"/>
      <c r="C200" s="473"/>
      <c r="D200" s="473"/>
      <c r="E200" s="472"/>
      <c r="F200" s="472"/>
      <c r="G200" s="13"/>
      <c r="H200" s="13"/>
    </row>
    <row r="201" spans="1:8">
      <c r="A201" s="462"/>
      <c r="B201" s="462"/>
      <c r="C201" s="462"/>
      <c r="D201" s="462"/>
      <c r="E201" s="462"/>
      <c r="F201" s="462"/>
      <c r="G201" s="13"/>
      <c r="H201" s="13"/>
    </row>
    <row r="202" spans="1:8" ht="13.5" thickBot="1">
      <c r="A202" s="462"/>
      <c r="B202" s="462"/>
      <c r="C202" s="462"/>
      <c r="D202" s="462"/>
      <c r="E202" s="462"/>
      <c r="F202" s="462"/>
      <c r="G202" s="13"/>
      <c r="H202" s="13"/>
    </row>
    <row r="203" spans="1:8" ht="39" thickBot="1">
      <c r="A203" s="469" t="s">
        <v>1793</v>
      </c>
      <c r="B203" s="471" t="s">
        <v>1794</v>
      </c>
      <c r="C203" s="470" t="s">
        <v>378</v>
      </c>
      <c r="D203" s="470">
        <v>41</v>
      </c>
      <c r="E203" s="469" t="s">
        <v>379</v>
      </c>
      <c r="F203" s="469" t="s">
        <v>1981</v>
      </c>
      <c r="G203" s="13"/>
      <c r="H203" s="13"/>
    </row>
    <row r="204" spans="1:8" ht="23.25" thickBot="1">
      <c r="A204" s="472">
        <v>28036</v>
      </c>
      <c r="B204" s="473" t="s">
        <v>1982</v>
      </c>
      <c r="C204" s="473" t="s">
        <v>438</v>
      </c>
      <c r="D204" s="473"/>
      <c r="E204" s="472">
        <v>394</v>
      </c>
      <c r="F204" s="472" t="s">
        <v>1983</v>
      </c>
      <c r="G204" s="13"/>
      <c r="H204" s="13"/>
    </row>
    <row r="205" spans="1:8" ht="22.5">
      <c r="A205" s="472">
        <v>14026</v>
      </c>
      <c r="B205" s="473" t="s">
        <v>1984</v>
      </c>
      <c r="C205" s="473" t="s">
        <v>438</v>
      </c>
      <c r="D205" s="473"/>
      <c r="E205" s="472">
        <v>297</v>
      </c>
      <c r="F205" s="472" t="s">
        <v>1985</v>
      </c>
      <c r="G205" s="13"/>
      <c r="H205" s="13"/>
    </row>
    <row r="206" spans="1:8">
      <c r="A206" s="462"/>
      <c r="B206" s="462"/>
      <c r="C206" s="462"/>
      <c r="D206" s="462"/>
      <c r="E206" s="462"/>
      <c r="F206" s="462"/>
      <c r="G206" s="13"/>
      <c r="H206" s="13"/>
    </row>
    <row r="207" spans="1:8" ht="13.5" thickBot="1">
      <c r="A207" s="462"/>
      <c r="B207" s="462"/>
      <c r="C207" s="462"/>
      <c r="D207" s="462"/>
      <c r="E207" s="462"/>
      <c r="F207" s="462"/>
      <c r="G207" s="13"/>
      <c r="H207" s="13"/>
    </row>
    <row r="208" spans="1:8" ht="39" thickBot="1">
      <c r="A208" s="469" t="s">
        <v>1793</v>
      </c>
      <c r="B208" s="471" t="s">
        <v>1794</v>
      </c>
      <c r="C208" s="470" t="s">
        <v>378</v>
      </c>
      <c r="D208" s="470">
        <v>42</v>
      </c>
      <c r="E208" s="469" t="s">
        <v>379</v>
      </c>
      <c r="F208" s="469" t="s">
        <v>1986</v>
      </c>
      <c r="G208" s="13"/>
      <c r="H208" s="13"/>
    </row>
    <row r="209" spans="1:8" ht="23.25" thickBot="1">
      <c r="A209" s="472">
        <v>10093</v>
      </c>
      <c r="B209" s="473" t="s">
        <v>1987</v>
      </c>
      <c r="C209" s="473" t="s">
        <v>703</v>
      </c>
      <c r="D209" s="473"/>
      <c r="E209" s="472">
        <v>321</v>
      </c>
      <c r="F209" s="472" t="s">
        <v>1988</v>
      </c>
      <c r="G209" s="13"/>
      <c r="H209" s="13"/>
    </row>
    <row r="210" spans="1:8" ht="22.5">
      <c r="A210" s="472">
        <v>20563</v>
      </c>
      <c r="B210" s="473" t="s">
        <v>1989</v>
      </c>
      <c r="C210" s="473" t="s">
        <v>779</v>
      </c>
      <c r="D210" s="473"/>
      <c r="E210" s="472">
        <v>403</v>
      </c>
      <c r="F210" s="472" t="s">
        <v>1990</v>
      </c>
      <c r="G210" s="13"/>
      <c r="H210" s="13"/>
    </row>
    <row r="211" spans="1:8">
      <c r="A211" s="462"/>
      <c r="B211" s="462"/>
      <c r="C211" s="462"/>
      <c r="D211" s="462"/>
      <c r="E211" s="462"/>
      <c r="F211" s="462"/>
      <c r="G211" s="13"/>
      <c r="H211" s="13"/>
    </row>
    <row r="212" spans="1:8" ht="13.5" thickBot="1">
      <c r="A212" s="462"/>
      <c r="B212" s="462"/>
      <c r="C212" s="462"/>
      <c r="D212" s="462"/>
      <c r="E212" s="462"/>
      <c r="F212" s="462"/>
      <c r="G212" s="13"/>
      <c r="H212" s="13"/>
    </row>
    <row r="213" spans="1:8" ht="39" thickBot="1">
      <c r="A213" s="469" t="s">
        <v>1793</v>
      </c>
      <c r="B213" s="471" t="s">
        <v>1794</v>
      </c>
      <c r="C213" s="470" t="s">
        <v>378</v>
      </c>
      <c r="D213" s="470">
        <v>43</v>
      </c>
      <c r="E213" s="469" t="s">
        <v>379</v>
      </c>
      <c r="F213" s="469" t="s">
        <v>1991</v>
      </c>
      <c r="G213" s="13"/>
      <c r="H213" s="13"/>
    </row>
    <row r="214" spans="1:8" ht="23.25" thickBot="1">
      <c r="A214" s="472">
        <v>24342</v>
      </c>
      <c r="B214" s="473" t="s">
        <v>1992</v>
      </c>
      <c r="C214" s="473" t="s">
        <v>744</v>
      </c>
      <c r="D214" s="473"/>
      <c r="E214" s="472">
        <v>359</v>
      </c>
      <c r="F214" s="472" t="s">
        <v>1993</v>
      </c>
      <c r="G214" s="13"/>
      <c r="H214" s="13"/>
    </row>
    <row r="215" spans="1:8" ht="22.5">
      <c r="A215" s="472">
        <v>28027</v>
      </c>
      <c r="B215" s="473" t="s">
        <v>1994</v>
      </c>
      <c r="C215" s="473" t="s">
        <v>744</v>
      </c>
      <c r="D215" s="473"/>
      <c r="E215" s="472">
        <v>380</v>
      </c>
      <c r="F215" s="472" t="s">
        <v>1995</v>
      </c>
      <c r="G215" s="13"/>
      <c r="H215" s="13"/>
    </row>
    <row r="216" spans="1:8">
      <c r="A216" s="462"/>
      <c r="B216" s="462"/>
      <c r="C216" s="462"/>
      <c r="D216" s="462"/>
      <c r="E216" s="462"/>
      <c r="F216" s="462"/>
      <c r="G216" s="13"/>
      <c r="H216" s="13"/>
    </row>
    <row r="217" spans="1:8" ht="13.5" thickBot="1">
      <c r="A217" s="462"/>
      <c r="B217" s="462"/>
      <c r="C217" s="462"/>
      <c r="D217" s="462"/>
      <c r="E217" s="462"/>
      <c r="F217" s="462"/>
      <c r="G217" s="13"/>
      <c r="H217" s="13"/>
    </row>
    <row r="218" spans="1:8" ht="39" thickBot="1">
      <c r="A218" s="469" t="s">
        <v>1793</v>
      </c>
      <c r="B218" s="471" t="s">
        <v>1794</v>
      </c>
      <c r="C218" s="470" t="s">
        <v>378</v>
      </c>
      <c r="D218" s="470">
        <v>44</v>
      </c>
      <c r="E218" s="469" t="s">
        <v>379</v>
      </c>
      <c r="F218" s="469" t="s">
        <v>1996</v>
      </c>
      <c r="G218" s="13"/>
      <c r="H218" s="13"/>
    </row>
    <row r="219" spans="1:8" ht="23.25" thickBot="1">
      <c r="A219" s="472">
        <v>19032</v>
      </c>
      <c r="B219" s="473" t="s">
        <v>1997</v>
      </c>
      <c r="C219" s="473" t="s">
        <v>703</v>
      </c>
      <c r="D219" s="473"/>
      <c r="E219" s="472">
        <v>319</v>
      </c>
      <c r="F219" s="472" t="s">
        <v>1998</v>
      </c>
      <c r="G219" s="13"/>
      <c r="H219" s="13"/>
    </row>
    <row r="220" spans="1:8" ht="33.75">
      <c r="A220" s="472">
        <v>20568</v>
      </c>
      <c r="B220" s="473" t="s">
        <v>1999</v>
      </c>
      <c r="C220" s="473" t="s">
        <v>703</v>
      </c>
      <c r="D220" s="473"/>
      <c r="E220" s="472">
        <v>571</v>
      </c>
      <c r="F220" s="472" t="s">
        <v>2000</v>
      </c>
      <c r="G220" s="13"/>
      <c r="H220" s="13"/>
    </row>
    <row r="221" spans="1:8">
      <c r="A221" s="462"/>
      <c r="B221" s="462"/>
      <c r="C221" s="462"/>
      <c r="D221" s="462"/>
      <c r="E221" s="462"/>
      <c r="F221" s="462"/>
      <c r="G221" s="13"/>
      <c r="H221" s="13"/>
    </row>
    <row r="222" spans="1:8" ht="13.5" thickBot="1">
      <c r="A222" s="462"/>
      <c r="B222" s="462"/>
      <c r="C222" s="462"/>
      <c r="D222" s="462"/>
      <c r="E222" s="462"/>
      <c r="F222" s="462"/>
      <c r="G222" s="13"/>
      <c r="H222" s="13"/>
    </row>
    <row r="223" spans="1:8" ht="39" thickBot="1">
      <c r="A223" s="469" t="s">
        <v>1793</v>
      </c>
      <c r="B223" s="471" t="s">
        <v>1794</v>
      </c>
      <c r="C223" s="470" t="s">
        <v>378</v>
      </c>
      <c r="D223" s="470">
        <v>45</v>
      </c>
      <c r="E223" s="469" t="s">
        <v>379</v>
      </c>
      <c r="F223" s="469" t="s">
        <v>2001</v>
      </c>
      <c r="G223" s="13"/>
      <c r="H223" s="13"/>
    </row>
    <row r="224" spans="1:8" ht="45.75" thickBot="1">
      <c r="A224" s="472">
        <v>16079</v>
      </c>
      <c r="B224" s="473" t="s">
        <v>2002</v>
      </c>
      <c r="C224" s="473" t="s">
        <v>73</v>
      </c>
      <c r="D224" s="473"/>
      <c r="E224" s="472">
        <v>330</v>
      </c>
      <c r="F224" s="472" t="s">
        <v>2003</v>
      </c>
      <c r="G224" s="13"/>
      <c r="H224" s="13"/>
    </row>
    <row r="225" spans="1:8" ht="22.5">
      <c r="A225" s="472">
        <v>20614</v>
      </c>
      <c r="B225" s="473" t="s">
        <v>2004</v>
      </c>
      <c r="C225" s="473" t="s">
        <v>1841</v>
      </c>
      <c r="D225" s="473"/>
      <c r="E225" s="472">
        <v>445</v>
      </c>
      <c r="F225" s="472" t="s">
        <v>2005</v>
      </c>
      <c r="G225" s="13"/>
      <c r="H225" s="13"/>
    </row>
    <row r="226" spans="1:8">
      <c r="A226" s="462"/>
      <c r="B226" s="462"/>
      <c r="C226" s="462"/>
      <c r="D226" s="462"/>
      <c r="E226" s="462"/>
      <c r="F226" s="462"/>
      <c r="G226" s="13"/>
      <c r="H226" s="13"/>
    </row>
    <row r="227" spans="1:8" ht="13.5" thickBot="1">
      <c r="A227" s="462"/>
      <c r="B227" s="462"/>
      <c r="C227" s="462"/>
      <c r="D227" s="462"/>
      <c r="E227" s="462"/>
      <c r="F227" s="462"/>
      <c r="G227" s="13"/>
      <c r="H227" s="13"/>
    </row>
    <row r="228" spans="1:8" ht="39" thickBot="1">
      <c r="A228" s="469" t="s">
        <v>1793</v>
      </c>
      <c r="B228" s="471" t="s">
        <v>1794</v>
      </c>
      <c r="C228" s="470" t="s">
        <v>378</v>
      </c>
      <c r="D228" s="470">
        <v>46</v>
      </c>
      <c r="E228" s="469" t="s">
        <v>379</v>
      </c>
      <c r="F228" s="469" t="s">
        <v>2006</v>
      </c>
      <c r="G228" s="13"/>
      <c r="H228" s="13"/>
    </row>
    <row r="229" spans="1:8" ht="34.5" thickBot="1">
      <c r="A229" s="472">
        <v>18126</v>
      </c>
      <c r="B229" s="473" t="s">
        <v>2007</v>
      </c>
      <c r="C229" s="473" t="s">
        <v>1886</v>
      </c>
      <c r="D229" s="473"/>
      <c r="E229" s="472">
        <v>623</v>
      </c>
      <c r="F229" s="472" t="s">
        <v>2008</v>
      </c>
      <c r="G229" s="13"/>
      <c r="H229" s="13"/>
    </row>
    <row r="230" spans="1:8" ht="33.75">
      <c r="A230" s="472">
        <v>20528</v>
      </c>
      <c r="B230" s="473" t="s">
        <v>2009</v>
      </c>
      <c r="C230" s="473" t="s">
        <v>1886</v>
      </c>
      <c r="D230" s="473"/>
      <c r="E230" s="472">
        <v>292</v>
      </c>
      <c r="F230" s="472" t="s">
        <v>2010</v>
      </c>
      <c r="G230" s="13"/>
      <c r="H230" s="13"/>
    </row>
    <row r="231" spans="1:8">
      <c r="A231" s="462"/>
      <c r="B231" s="462"/>
      <c r="C231" s="462"/>
      <c r="D231" s="462"/>
      <c r="E231" s="462"/>
      <c r="F231" s="462"/>
      <c r="G231" s="13"/>
      <c r="H231" s="13"/>
    </row>
    <row r="232" spans="1:8" ht="13.5" thickBot="1">
      <c r="A232" s="462"/>
      <c r="B232" s="462"/>
      <c r="C232" s="462"/>
      <c r="D232" s="462"/>
      <c r="E232" s="462"/>
      <c r="F232" s="462"/>
      <c r="G232" s="13"/>
      <c r="H232" s="13"/>
    </row>
    <row r="233" spans="1:8" ht="39" thickBot="1">
      <c r="A233" s="469" t="s">
        <v>1793</v>
      </c>
      <c r="B233" s="471" t="s">
        <v>1794</v>
      </c>
      <c r="C233" s="470" t="s">
        <v>378</v>
      </c>
      <c r="D233" s="470">
        <v>47</v>
      </c>
      <c r="E233" s="469" t="s">
        <v>379</v>
      </c>
      <c r="F233" s="469" t="s">
        <v>2011</v>
      </c>
      <c r="G233" s="13"/>
      <c r="H233" s="13"/>
    </row>
    <row r="234" spans="1:8" ht="23.25" thickBot="1">
      <c r="A234" s="472">
        <v>97291</v>
      </c>
      <c r="B234" s="473" t="s">
        <v>2012</v>
      </c>
      <c r="C234" s="473" t="s">
        <v>438</v>
      </c>
      <c r="D234" s="473"/>
      <c r="E234" s="472">
        <v>806</v>
      </c>
      <c r="F234" s="472" t="s">
        <v>2013</v>
      </c>
      <c r="G234" s="13"/>
      <c r="H234" s="13"/>
    </row>
    <row r="235" spans="1:8" ht="33.75">
      <c r="A235" s="472">
        <v>19062</v>
      </c>
      <c r="B235" s="473" t="s">
        <v>2014</v>
      </c>
      <c r="C235" s="473" t="s">
        <v>995</v>
      </c>
      <c r="D235" s="473"/>
      <c r="E235" s="472">
        <v>488</v>
      </c>
      <c r="F235" s="472" t="s">
        <v>2015</v>
      </c>
      <c r="G235" s="13"/>
      <c r="H235" s="13"/>
    </row>
    <row r="236" spans="1:8">
      <c r="A236" s="462"/>
      <c r="B236" s="462"/>
      <c r="C236" s="462"/>
      <c r="D236" s="462"/>
      <c r="E236" s="462"/>
      <c r="F236" s="462"/>
      <c r="G236" s="13"/>
      <c r="H236" s="13"/>
    </row>
    <row r="237" spans="1:8">
      <c r="A237" s="462"/>
      <c r="B237" s="462"/>
      <c r="C237" s="462"/>
      <c r="D237" s="462"/>
      <c r="E237" s="462"/>
      <c r="F237" s="462"/>
      <c r="G237" s="13"/>
      <c r="H237" s="13"/>
    </row>
    <row r="238" spans="1:8" ht="13.5">
      <c r="A238" s="294"/>
      <c r="B238" s="294"/>
      <c r="C238" s="294"/>
      <c r="D238" s="295"/>
      <c r="E238" s="438"/>
      <c r="F238" s="438"/>
      <c r="G238" s="13"/>
      <c r="H238" s="13"/>
    </row>
    <row r="239" spans="1:8" ht="14.25">
      <c r="A239" s="296"/>
      <c r="B239" s="304"/>
      <c r="C239" s="296"/>
      <c r="D239" s="297"/>
      <c r="E239" s="437"/>
      <c r="F239" s="437"/>
      <c r="G239" s="13"/>
      <c r="H239" s="13"/>
    </row>
    <row r="240" spans="1:8" ht="14.25">
      <c r="A240" s="296"/>
      <c r="B240" s="304"/>
      <c r="C240" s="296"/>
      <c r="D240" s="297"/>
      <c r="E240" s="437"/>
      <c r="F240" s="437"/>
      <c r="G240" s="13"/>
      <c r="H240" s="13"/>
    </row>
    <row r="241" spans="1:8" ht="14.25">
      <c r="A241" s="296"/>
      <c r="B241" s="304"/>
      <c r="C241" s="296"/>
      <c r="D241" s="297"/>
      <c r="E241" s="437"/>
      <c r="F241" s="437"/>
      <c r="G241" s="13"/>
      <c r="H241" s="13"/>
    </row>
    <row r="242" spans="1:8" ht="14.25">
      <c r="A242" s="296"/>
      <c r="B242" s="304"/>
      <c r="C242" s="296"/>
      <c r="D242" s="297"/>
      <c r="E242" s="437"/>
      <c r="F242" s="437"/>
      <c r="G242" s="13"/>
      <c r="H242" s="13"/>
    </row>
    <row r="243" spans="1:8" ht="13.5">
      <c r="A243" s="294"/>
      <c r="B243" s="294"/>
      <c r="C243" s="294"/>
      <c r="D243" s="295"/>
      <c r="E243" s="438"/>
      <c r="F243" s="438"/>
      <c r="G243" s="13"/>
      <c r="H243" s="13"/>
    </row>
    <row r="244" spans="1:8" ht="14.25">
      <c r="A244" s="296"/>
      <c r="B244" s="304"/>
      <c r="C244" s="296"/>
      <c r="D244" s="297"/>
      <c r="E244" s="437"/>
      <c r="F244" s="437"/>
      <c r="G244" s="13"/>
      <c r="H244" s="13"/>
    </row>
    <row r="245" spans="1:8" ht="14.25">
      <c r="A245" s="296"/>
      <c r="B245" s="304"/>
      <c r="C245" s="296"/>
      <c r="D245" s="297"/>
      <c r="E245" s="437"/>
      <c r="F245" s="437"/>
      <c r="G245" s="13"/>
      <c r="H245" s="13"/>
    </row>
    <row r="246" spans="1:8" ht="14.25">
      <c r="A246" s="296"/>
      <c r="B246" s="304"/>
      <c r="C246" s="296"/>
      <c r="D246" s="297"/>
      <c r="E246" s="437"/>
      <c r="F246" s="437"/>
      <c r="G246" s="13"/>
      <c r="H246" s="13"/>
    </row>
    <row r="247" spans="1:8" ht="14.25">
      <c r="A247" s="296"/>
      <c r="B247" s="304"/>
      <c r="C247" s="296"/>
      <c r="D247" s="297"/>
      <c r="E247" s="437"/>
      <c r="F247" s="437"/>
      <c r="G247" s="13"/>
      <c r="H247" s="13"/>
    </row>
    <row r="248" spans="1:8" ht="13.5">
      <c r="A248" s="294"/>
      <c r="B248" s="294"/>
      <c r="C248" s="294"/>
      <c r="D248" s="295"/>
      <c r="E248" s="438"/>
      <c r="F248" s="438"/>
      <c r="G248" s="13"/>
      <c r="H248" s="13"/>
    </row>
    <row r="249" spans="1:8" ht="14.25">
      <c r="A249" s="296"/>
      <c r="B249" s="304"/>
      <c r="C249" s="296"/>
      <c r="D249" s="297"/>
      <c r="E249" s="437"/>
      <c r="F249" s="437"/>
      <c r="G249" s="13"/>
      <c r="H249" s="13"/>
    </row>
    <row r="250" spans="1:8" ht="14.25">
      <c r="A250" s="296"/>
      <c r="B250" s="304"/>
      <c r="C250" s="296"/>
      <c r="D250" s="297"/>
      <c r="E250" s="437"/>
      <c r="F250" s="437"/>
      <c r="G250" s="13"/>
      <c r="H250" s="13"/>
    </row>
    <row r="251" spans="1:8" ht="14.25">
      <c r="A251" s="296"/>
      <c r="B251" s="304"/>
      <c r="C251" s="296"/>
      <c r="D251" s="297"/>
      <c r="E251" s="437"/>
      <c r="F251" s="437"/>
      <c r="G251" s="13"/>
      <c r="H251" s="13"/>
    </row>
    <row r="252" spans="1:8" ht="14.25">
      <c r="A252" s="296"/>
      <c r="B252" s="304"/>
      <c r="C252" s="296"/>
      <c r="D252" s="297"/>
      <c r="E252" s="437"/>
      <c r="F252" s="437"/>
      <c r="G252" s="13"/>
      <c r="H252" s="13"/>
    </row>
    <row r="253" spans="1:8" ht="13.5">
      <c r="A253" s="294"/>
      <c r="B253" s="294"/>
      <c r="C253" s="294"/>
      <c r="D253" s="295"/>
      <c r="E253" s="438"/>
      <c r="F253" s="438"/>
      <c r="G253" s="13"/>
      <c r="H253" s="13"/>
    </row>
    <row r="254" spans="1:8" ht="14.25">
      <c r="A254" s="296"/>
      <c r="B254" s="304"/>
      <c r="C254" s="296"/>
      <c r="D254" s="297"/>
      <c r="E254" s="437"/>
      <c r="F254" s="437"/>
      <c r="G254" s="13"/>
      <c r="H254" s="13"/>
    </row>
    <row r="255" spans="1:8" ht="14.25">
      <c r="A255" s="296"/>
      <c r="B255" s="304"/>
      <c r="C255" s="296"/>
      <c r="D255" s="297"/>
      <c r="E255" s="437"/>
      <c r="F255" s="437"/>
      <c r="G255" s="13"/>
      <c r="H255" s="13"/>
    </row>
    <row r="256" spans="1:8" ht="14.25">
      <c r="A256" s="296"/>
      <c r="B256" s="304"/>
      <c r="C256" s="296"/>
      <c r="D256" s="297"/>
      <c r="E256" s="437"/>
      <c r="F256" s="437"/>
      <c r="G256" s="13"/>
      <c r="H256" s="13"/>
    </row>
    <row r="257" spans="1:8" ht="14.25">
      <c r="A257" s="296"/>
      <c r="B257" s="304"/>
      <c r="C257" s="296"/>
      <c r="D257" s="297"/>
      <c r="E257" s="437"/>
      <c r="F257" s="437"/>
      <c r="G257" s="13"/>
      <c r="H257" s="13"/>
    </row>
    <row r="258" spans="1:8" ht="13.5">
      <c r="A258" s="294"/>
      <c r="B258" s="294"/>
      <c r="C258" s="294"/>
      <c r="D258" s="295"/>
      <c r="E258" s="438"/>
      <c r="F258" s="438"/>
      <c r="G258" s="13"/>
      <c r="H258" s="13"/>
    </row>
    <row r="259" spans="1:8" ht="14.25">
      <c r="A259" s="296"/>
      <c r="B259" s="304"/>
      <c r="C259" s="296"/>
      <c r="D259" s="297"/>
      <c r="E259" s="437"/>
      <c r="F259" s="437"/>
      <c r="G259" s="13"/>
      <c r="H259" s="13"/>
    </row>
    <row r="260" spans="1:8" ht="14.25">
      <c r="A260" s="296"/>
      <c r="B260" s="304"/>
      <c r="C260" s="296"/>
      <c r="D260" s="297"/>
      <c r="E260" s="437"/>
      <c r="F260" s="437"/>
      <c r="G260" s="13"/>
      <c r="H260" s="13"/>
    </row>
    <row r="261" spans="1:8" ht="14.25">
      <c r="A261" s="296"/>
      <c r="B261" s="304"/>
      <c r="C261" s="296"/>
      <c r="D261" s="297"/>
      <c r="E261" s="437"/>
      <c r="F261" s="437"/>
      <c r="G261" s="13"/>
      <c r="H261" s="13"/>
    </row>
    <row r="262" spans="1:8" ht="14.25">
      <c r="A262" s="296"/>
      <c r="B262" s="304"/>
      <c r="C262" s="296"/>
      <c r="D262" s="297"/>
      <c r="E262" s="437"/>
      <c r="F262" s="437"/>
      <c r="G262" s="13"/>
      <c r="H262" s="13"/>
    </row>
    <row r="263" spans="1:8" ht="13.5">
      <c r="A263" s="294"/>
      <c r="B263" s="294"/>
      <c r="C263" s="294"/>
      <c r="D263" s="295"/>
      <c r="E263" s="438"/>
      <c r="F263" s="438"/>
      <c r="G263" s="13"/>
      <c r="H263" s="13"/>
    </row>
    <row r="264" spans="1:8" ht="14.25">
      <c r="A264" s="296"/>
      <c r="B264" s="304"/>
      <c r="C264" s="296"/>
      <c r="D264" s="297"/>
      <c r="E264" s="437"/>
      <c r="F264" s="437"/>
      <c r="G264" s="13"/>
      <c r="H264" s="13"/>
    </row>
    <row r="265" spans="1:8" ht="14.25">
      <c r="A265" s="296"/>
      <c r="B265" s="304"/>
      <c r="C265" s="296"/>
      <c r="D265" s="297"/>
      <c r="E265" s="437"/>
      <c r="F265" s="437"/>
      <c r="G265" s="13"/>
      <c r="H265" s="13"/>
    </row>
    <row r="266" spans="1:8" ht="14.25">
      <c r="A266" s="296"/>
      <c r="B266" s="304"/>
      <c r="C266" s="296"/>
      <c r="D266" s="297"/>
      <c r="E266" s="437"/>
      <c r="F266" s="437"/>
      <c r="G266" s="13"/>
      <c r="H266" s="13"/>
    </row>
    <row r="267" spans="1:8" ht="14.25">
      <c r="A267" s="296"/>
      <c r="B267" s="304"/>
      <c r="C267" s="296"/>
      <c r="D267" s="297"/>
      <c r="E267" s="437"/>
      <c r="F267" s="437"/>
      <c r="G267" s="13"/>
      <c r="H267" s="13"/>
    </row>
    <row r="268" spans="1:8" ht="13.5">
      <c r="A268" s="294"/>
      <c r="B268" s="294"/>
      <c r="C268" s="294"/>
      <c r="D268" s="295"/>
      <c r="E268" s="438"/>
      <c r="F268" s="438"/>
      <c r="G268" s="13"/>
      <c r="H268" s="13"/>
    </row>
    <row r="269" spans="1:8" ht="14.25">
      <c r="A269" s="296"/>
      <c r="B269" s="304"/>
      <c r="C269" s="296"/>
      <c r="D269" s="297"/>
      <c r="E269" s="437"/>
      <c r="F269" s="437"/>
      <c r="G269" s="13"/>
      <c r="H269" s="13"/>
    </row>
    <row r="270" spans="1:8" ht="14.25">
      <c r="A270" s="296"/>
      <c r="B270" s="304"/>
      <c r="C270" s="296"/>
      <c r="D270" s="297"/>
      <c r="E270" s="437"/>
      <c r="F270" s="437"/>
      <c r="G270" s="13"/>
      <c r="H270" s="13"/>
    </row>
    <row r="271" spans="1:8" ht="14.25">
      <c r="A271" s="296"/>
      <c r="B271" s="304"/>
      <c r="C271" s="296"/>
      <c r="D271" s="297"/>
      <c r="E271" s="437"/>
      <c r="F271" s="437"/>
      <c r="G271" s="13"/>
      <c r="H271" s="13"/>
    </row>
    <row r="272" spans="1:8" ht="14.25">
      <c r="A272" s="296"/>
      <c r="B272" s="304"/>
      <c r="C272" s="296"/>
      <c r="D272" s="297"/>
      <c r="E272" s="437"/>
      <c r="F272" s="437"/>
      <c r="G272" s="13"/>
      <c r="H272" s="13"/>
    </row>
    <row r="273" spans="1:8" ht="13.5">
      <c r="A273" s="294"/>
      <c r="B273" s="294"/>
      <c r="C273" s="294"/>
      <c r="D273" s="295"/>
      <c r="E273" s="438"/>
      <c r="F273" s="438"/>
      <c r="G273" s="13"/>
      <c r="H273" s="13"/>
    </row>
    <row r="274" spans="1:8" ht="14.25">
      <c r="A274" s="296"/>
      <c r="B274" s="304"/>
      <c r="C274" s="296"/>
      <c r="D274" s="297"/>
      <c r="E274" s="437"/>
      <c r="F274" s="437"/>
      <c r="G274" s="13"/>
      <c r="H274" s="13"/>
    </row>
    <row r="275" spans="1:8" ht="14.25">
      <c r="A275" s="296"/>
      <c r="B275" s="304"/>
      <c r="C275" s="296"/>
      <c r="D275" s="297"/>
      <c r="E275" s="437"/>
      <c r="F275" s="437"/>
      <c r="G275" s="13"/>
      <c r="H275" s="13"/>
    </row>
    <row r="276" spans="1:8" ht="14.25">
      <c r="A276" s="296"/>
      <c r="B276" s="304"/>
      <c r="C276" s="296"/>
      <c r="D276" s="297"/>
      <c r="E276" s="437"/>
      <c r="F276" s="437"/>
      <c r="G276" s="13"/>
      <c r="H276" s="13"/>
    </row>
    <row r="277" spans="1:8" ht="14.25">
      <c r="A277" s="296"/>
      <c r="B277" s="304"/>
      <c r="C277" s="296"/>
      <c r="D277" s="297"/>
      <c r="E277" s="437"/>
      <c r="F277" s="437"/>
      <c r="G277" s="13"/>
      <c r="H277" s="13"/>
    </row>
    <row r="278" spans="1:8" ht="13.5">
      <c r="A278" s="294"/>
      <c r="B278" s="294"/>
      <c r="C278" s="294"/>
      <c r="D278" s="295"/>
      <c r="E278" s="438"/>
      <c r="F278" s="438"/>
      <c r="G278" s="13"/>
      <c r="H278" s="13"/>
    </row>
    <row r="279" spans="1:8" ht="14.25">
      <c r="A279" s="296"/>
      <c r="B279" s="304"/>
      <c r="C279" s="296"/>
      <c r="D279" s="297"/>
      <c r="E279" s="437"/>
      <c r="F279" s="437"/>
      <c r="G279" s="13"/>
      <c r="H279" s="13"/>
    </row>
    <row r="280" spans="1:8" ht="14.25">
      <c r="A280" s="296"/>
      <c r="B280" s="304"/>
      <c r="C280" s="296"/>
      <c r="D280" s="297"/>
      <c r="E280" s="437"/>
      <c r="F280" s="437"/>
      <c r="G280" s="13"/>
      <c r="H280" s="13"/>
    </row>
    <row r="281" spans="1:8" ht="14.25">
      <c r="A281" s="296"/>
      <c r="B281" s="304"/>
      <c r="C281" s="296"/>
      <c r="D281" s="297"/>
      <c r="E281" s="437"/>
      <c r="F281" s="437"/>
      <c r="G281" s="13"/>
      <c r="H281" s="13"/>
    </row>
    <row r="282" spans="1:8" ht="14.25">
      <c r="A282" s="296"/>
      <c r="B282" s="304"/>
      <c r="C282" s="296"/>
      <c r="D282" s="297"/>
      <c r="E282" s="437"/>
      <c r="F282" s="437"/>
      <c r="G282" s="13"/>
      <c r="H282" s="13"/>
    </row>
    <row r="283" spans="1:8" ht="13.5">
      <c r="A283" s="294"/>
      <c r="B283" s="294"/>
      <c r="C283" s="294"/>
      <c r="D283" s="295"/>
      <c r="E283" s="438"/>
      <c r="F283" s="438"/>
      <c r="G283" s="13"/>
      <c r="H283" s="13"/>
    </row>
    <row r="284" spans="1:8" ht="14.25">
      <c r="A284" s="296"/>
      <c r="B284" s="304"/>
      <c r="C284" s="296"/>
      <c r="D284" s="297"/>
      <c r="E284" s="437"/>
      <c r="F284" s="437"/>
      <c r="G284" s="13"/>
      <c r="H284" s="13"/>
    </row>
    <row r="285" spans="1:8" ht="14.25">
      <c r="A285" s="296"/>
      <c r="B285" s="304"/>
      <c r="C285" s="296"/>
      <c r="D285" s="297"/>
      <c r="E285" s="437"/>
      <c r="F285" s="437"/>
      <c r="G285" s="13"/>
      <c r="H285" s="13"/>
    </row>
    <row r="286" spans="1:8" ht="14.25">
      <c r="A286" s="296"/>
      <c r="B286" s="304"/>
      <c r="C286" s="296"/>
      <c r="D286" s="297"/>
      <c r="E286" s="437"/>
      <c r="F286" s="437"/>
      <c r="G286" s="13"/>
      <c r="H286" s="13"/>
    </row>
    <row r="287" spans="1:8" ht="14.25">
      <c r="A287" s="296"/>
      <c r="B287" s="304"/>
      <c r="C287" s="296"/>
      <c r="D287" s="297"/>
      <c r="E287" s="437"/>
      <c r="F287" s="437"/>
      <c r="G287" s="13"/>
      <c r="H287" s="13"/>
    </row>
    <row r="288" spans="1:8" ht="13.5">
      <c r="A288" s="294"/>
      <c r="B288" s="294"/>
      <c r="C288" s="294"/>
      <c r="D288" s="295"/>
      <c r="E288" s="438"/>
      <c r="F288" s="438"/>
      <c r="G288" s="13"/>
      <c r="H288" s="13"/>
    </row>
    <row r="289" spans="1:8" ht="14.25">
      <c r="A289" s="296"/>
      <c r="B289" s="304"/>
      <c r="C289" s="296"/>
      <c r="D289" s="297"/>
      <c r="E289" s="437"/>
      <c r="F289" s="437"/>
      <c r="G289" s="13"/>
      <c r="H289" s="13"/>
    </row>
    <row r="290" spans="1:8" ht="14.25">
      <c r="A290" s="296"/>
      <c r="B290" s="304"/>
      <c r="C290" s="296"/>
      <c r="D290" s="297"/>
      <c r="E290" s="437"/>
      <c r="F290" s="437"/>
      <c r="G290" s="13"/>
      <c r="H290" s="13"/>
    </row>
    <row r="291" spans="1:8" ht="14.25">
      <c r="A291" s="296"/>
      <c r="B291" s="304"/>
      <c r="C291" s="296"/>
      <c r="D291" s="297"/>
      <c r="E291" s="437"/>
      <c r="F291" s="437"/>
      <c r="G291" s="13"/>
      <c r="H291" s="13"/>
    </row>
    <row r="292" spans="1:8" ht="14.25">
      <c r="A292" s="296"/>
      <c r="B292" s="304"/>
      <c r="C292" s="296"/>
      <c r="D292" s="297"/>
      <c r="E292" s="437"/>
      <c r="F292" s="437"/>
      <c r="G292" s="13"/>
      <c r="H292" s="13"/>
    </row>
    <row r="293" spans="1:8" ht="13.5">
      <c r="A293" s="294"/>
      <c r="B293" s="294"/>
      <c r="C293" s="294"/>
      <c r="D293" s="295"/>
      <c r="E293" s="438"/>
      <c r="F293" s="438"/>
      <c r="G293" s="13"/>
      <c r="H293" s="13"/>
    </row>
    <row r="294" spans="1:8" ht="14.25">
      <c r="A294" s="296"/>
      <c r="B294" s="304"/>
      <c r="C294" s="296"/>
      <c r="D294" s="297"/>
      <c r="E294" s="437"/>
      <c r="F294" s="437"/>
      <c r="G294" s="13"/>
      <c r="H294" s="13"/>
    </row>
    <row r="295" spans="1:8" ht="14.25">
      <c r="A295" s="296"/>
      <c r="B295" s="304"/>
      <c r="C295" s="296"/>
      <c r="D295" s="297"/>
      <c r="E295" s="437"/>
      <c r="F295" s="437"/>
      <c r="G295" s="13"/>
      <c r="H295" s="13"/>
    </row>
    <row r="296" spans="1:8" ht="14.25">
      <c r="A296" s="296"/>
      <c r="B296" s="304"/>
      <c r="C296" s="296"/>
      <c r="D296" s="297"/>
      <c r="E296" s="437"/>
      <c r="F296" s="437"/>
      <c r="G296" s="13"/>
      <c r="H296" s="13"/>
    </row>
    <row r="297" spans="1:8" ht="14.25">
      <c r="A297" s="296"/>
      <c r="B297" s="304"/>
      <c r="C297" s="296"/>
      <c r="D297" s="297"/>
      <c r="E297" s="437"/>
      <c r="F297" s="437"/>
      <c r="G297" s="13"/>
      <c r="H297" s="13"/>
    </row>
    <row r="298" spans="1:8" ht="13.5">
      <c r="A298" s="294"/>
      <c r="B298" s="294"/>
      <c r="C298" s="294"/>
      <c r="D298" s="295"/>
      <c r="E298" s="438"/>
      <c r="F298" s="438"/>
      <c r="G298" s="13"/>
      <c r="H298" s="13"/>
    </row>
    <row r="299" spans="1:8" ht="14.25">
      <c r="A299" s="296"/>
      <c r="B299" s="304"/>
      <c r="C299" s="296"/>
      <c r="D299" s="297"/>
      <c r="E299" s="437"/>
      <c r="F299" s="437"/>
      <c r="G299" s="13"/>
      <c r="H299" s="13"/>
    </row>
    <row r="300" spans="1:8" ht="14.25">
      <c r="A300" s="296"/>
      <c r="B300" s="304"/>
      <c r="C300" s="296"/>
      <c r="D300" s="297"/>
      <c r="E300" s="437"/>
      <c r="F300" s="437"/>
      <c r="G300" s="13"/>
      <c r="H300" s="13"/>
    </row>
    <row r="301" spans="1:8" ht="14.25">
      <c r="A301" s="296"/>
      <c r="B301" s="304"/>
      <c r="C301" s="296"/>
      <c r="D301" s="297"/>
      <c r="E301" s="437"/>
      <c r="F301" s="437"/>
      <c r="G301" s="13"/>
      <c r="H301" s="13"/>
    </row>
    <row r="302" spans="1:8" ht="14.25">
      <c r="A302" s="296"/>
      <c r="B302" s="304"/>
      <c r="C302" s="296"/>
      <c r="D302" s="297"/>
      <c r="E302" s="437"/>
      <c r="F302" s="437"/>
      <c r="G302" s="13"/>
      <c r="H302" s="13"/>
    </row>
    <row r="303" spans="1:8" ht="13.5">
      <c r="A303" s="294"/>
      <c r="B303" s="294"/>
      <c r="C303" s="294"/>
      <c r="D303" s="295"/>
      <c r="E303" s="438"/>
      <c r="F303" s="438"/>
      <c r="G303" s="13"/>
      <c r="H303" s="13"/>
    </row>
    <row r="304" spans="1:8" ht="14.25">
      <c r="A304" s="296"/>
      <c r="B304" s="304"/>
      <c r="C304" s="296"/>
      <c r="D304" s="297"/>
      <c r="E304" s="437"/>
      <c r="F304" s="437"/>
      <c r="G304" s="13"/>
      <c r="H304" s="13"/>
    </row>
    <row r="305" spans="1:8" ht="14.25">
      <c r="A305" s="296"/>
      <c r="B305" s="304"/>
      <c r="C305" s="296"/>
      <c r="D305" s="297"/>
      <c r="E305" s="437"/>
      <c r="F305" s="437"/>
      <c r="G305" s="13"/>
      <c r="H305" s="13"/>
    </row>
    <row r="306" spans="1:8" ht="14.25">
      <c r="A306" s="296"/>
      <c r="B306" s="304"/>
      <c r="C306" s="296"/>
      <c r="D306" s="297"/>
      <c r="E306" s="437"/>
      <c r="F306" s="437"/>
      <c r="G306" s="13"/>
      <c r="H306" s="13"/>
    </row>
    <row r="307" spans="1:8" ht="14.25">
      <c r="A307" s="296"/>
      <c r="B307" s="304"/>
      <c r="C307" s="296"/>
      <c r="D307" s="297"/>
      <c r="E307" s="437"/>
      <c r="F307" s="437"/>
      <c r="G307" s="13"/>
      <c r="H307" s="13"/>
    </row>
    <row r="308" spans="1:8" ht="13.5">
      <c r="A308" s="294"/>
      <c r="B308" s="294"/>
      <c r="C308" s="294"/>
      <c r="D308" s="295"/>
      <c r="E308" s="438"/>
      <c r="F308" s="438"/>
      <c r="G308" s="13"/>
      <c r="H308" s="13"/>
    </row>
    <row r="309" spans="1:8" ht="14.25">
      <c r="A309" s="296"/>
      <c r="B309" s="304"/>
      <c r="C309" s="296"/>
      <c r="D309" s="297"/>
      <c r="E309" s="437"/>
      <c r="F309" s="437"/>
      <c r="G309" s="13"/>
      <c r="H309" s="13"/>
    </row>
    <row r="310" spans="1:8" ht="14.25">
      <c r="A310" s="296"/>
      <c r="B310" s="304"/>
      <c r="C310" s="296"/>
      <c r="D310" s="297"/>
      <c r="E310" s="437"/>
      <c r="F310" s="437"/>
      <c r="G310" s="13"/>
      <c r="H310" s="13"/>
    </row>
    <row r="311" spans="1:8" ht="14.25">
      <c r="A311" s="296"/>
      <c r="B311" s="304"/>
      <c r="C311" s="296"/>
      <c r="D311" s="297"/>
      <c r="E311" s="437"/>
      <c r="F311" s="437"/>
      <c r="G311" s="13"/>
      <c r="H311" s="13"/>
    </row>
    <row r="312" spans="1:8" ht="14.25">
      <c r="A312" s="296"/>
      <c r="B312" s="304"/>
      <c r="C312" s="296"/>
      <c r="D312" s="297"/>
      <c r="E312" s="437"/>
      <c r="F312" s="437"/>
      <c r="G312" s="13"/>
      <c r="H312" s="13"/>
    </row>
    <row r="313" spans="1:8" ht="13.5">
      <c r="A313" s="294"/>
      <c r="B313" s="294"/>
      <c r="C313" s="294"/>
      <c r="D313" s="295"/>
      <c r="E313" s="438"/>
      <c r="F313" s="438"/>
      <c r="G313" s="13"/>
      <c r="H313" s="13"/>
    </row>
    <row r="314" spans="1:8" ht="14.25">
      <c r="A314" s="296"/>
      <c r="B314" s="304"/>
      <c r="C314" s="296"/>
      <c r="D314" s="297"/>
      <c r="E314" s="437"/>
      <c r="F314" s="437"/>
      <c r="G314" s="13"/>
      <c r="H314" s="13"/>
    </row>
    <row r="315" spans="1:8" ht="14.25">
      <c r="A315" s="296"/>
      <c r="B315" s="304"/>
      <c r="C315" s="296"/>
      <c r="D315" s="297"/>
      <c r="E315" s="437"/>
      <c r="F315" s="437"/>
      <c r="G315" s="13"/>
      <c r="H315" s="13"/>
    </row>
    <row r="316" spans="1:8" ht="14.25">
      <c r="A316" s="296"/>
      <c r="B316" s="304"/>
      <c r="C316" s="296"/>
      <c r="D316" s="297"/>
      <c r="E316" s="437"/>
      <c r="F316" s="437"/>
      <c r="G316" s="13"/>
      <c r="H316" s="13"/>
    </row>
    <row r="317" spans="1:8" ht="14.25">
      <c r="A317" s="296"/>
      <c r="B317" s="304"/>
      <c r="C317" s="296"/>
      <c r="D317" s="297"/>
      <c r="E317" s="437"/>
      <c r="F317" s="437"/>
      <c r="G317" s="13"/>
      <c r="H317" s="13"/>
    </row>
    <row r="318" spans="1:8" ht="13.5">
      <c r="A318" s="294"/>
      <c r="B318" s="294"/>
      <c r="C318" s="294"/>
      <c r="D318" s="295"/>
      <c r="E318" s="438"/>
      <c r="F318" s="438"/>
      <c r="G318" s="13"/>
      <c r="H318" s="13"/>
    </row>
    <row r="319" spans="1:8" ht="14.25">
      <c r="A319" s="296"/>
      <c r="B319" s="304"/>
      <c r="C319" s="296"/>
      <c r="D319" s="297"/>
      <c r="E319" s="437"/>
      <c r="F319" s="437"/>
      <c r="G319" s="13"/>
      <c r="H319" s="13"/>
    </row>
    <row r="320" spans="1:8" ht="14.25">
      <c r="A320" s="296"/>
      <c r="B320" s="304"/>
      <c r="C320" s="296"/>
      <c r="D320" s="297"/>
      <c r="E320" s="437"/>
      <c r="F320" s="437"/>
      <c r="G320" s="13"/>
      <c r="H320" s="13"/>
    </row>
    <row r="321" spans="1:8" ht="14.25">
      <c r="A321" s="296"/>
      <c r="B321" s="304"/>
      <c r="C321" s="296"/>
      <c r="D321" s="297"/>
      <c r="E321" s="437"/>
      <c r="F321" s="437"/>
      <c r="G321" s="13"/>
      <c r="H321" s="13"/>
    </row>
    <row r="322" spans="1:8" ht="14.25">
      <c r="A322" s="296"/>
      <c r="B322" s="304"/>
      <c r="C322" s="296"/>
      <c r="D322" s="297"/>
      <c r="E322" s="437"/>
      <c r="F322" s="437"/>
      <c r="G322" s="13"/>
      <c r="H322" s="13"/>
    </row>
    <row r="323" spans="1:8" ht="13.5">
      <c r="A323" s="294"/>
      <c r="B323" s="294"/>
      <c r="C323" s="294"/>
      <c r="D323" s="295"/>
      <c r="E323" s="438"/>
      <c r="F323" s="438"/>
      <c r="G323" s="13"/>
      <c r="H323" s="13"/>
    </row>
    <row r="324" spans="1:8" ht="14.25">
      <c r="A324" s="296"/>
      <c r="B324" s="304"/>
      <c r="C324" s="296"/>
      <c r="D324" s="297"/>
      <c r="E324" s="437"/>
      <c r="F324" s="437"/>
      <c r="G324" s="13"/>
      <c r="H324" s="13"/>
    </row>
    <row r="325" spans="1:8" ht="14.25">
      <c r="A325" s="296"/>
      <c r="B325" s="304"/>
      <c r="C325" s="296"/>
      <c r="D325" s="297"/>
      <c r="E325" s="437"/>
      <c r="F325" s="437"/>
      <c r="G325" s="13"/>
      <c r="H325" s="13"/>
    </row>
    <row r="326" spans="1:8" ht="14.25">
      <c r="A326" s="296"/>
      <c r="B326" s="304"/>
      <c r="C326" s="296"/>
      <c r="D326" s="297"/>
      <c r="E326" s="437"/>
      <c r="F326" s="437"/>
      <c r="G326" s="13"/>
      <c r="H326" s="13"/>
    </row>
    <row r="327" spans="1:8" ht="14.25">
      <c r="A327" s="296"/>
      <c r="B327" s="304"/>
      <c r="C327" s="296"/>
      <c r="D327" s="297"/>
      <c r="E327" s="437"/>
      <c r="F327" s="437"/>
      <c r="G327" s="13"/>
      <c r="H327" s="13"/>
    </row>
    <row r="328" spans="1:8" ht="13.5">
      <c r="A328" s="294"/>
      <c r="B328" s="294"/>
      <c r="C328" s="294"/>
      <c r="D328" s="295"/>
      <c r="E328" s="438"/>
      <c r="F328" s="438"/>
      <c r="G328" s="13"/>
      <c r="H328" s="13"/>
    </row>
    <row r="329" spans="1:8" ht="14.25">
      <c r="A329" s="296"/>
      <c r="B329" s="304"/>
      <c r="C329" s="296"/>
      <c r="D329" s="297"/>
      <c r="E329" s="437"/>
      <c r="F329" s="437"/>
      <c r="G329" s="13"/>
      <c r="H329" s="13"/>
    </row>
    <row r="330" spans="1:8" ht="14.25">
      <c r="A330" s="296"/>
      <c r="B330" s="304"/>
      <c r="C330" s="296"/>
      <c r="D330" s="297"/>
      <c r="E330" s="437"/>
      <c r="F330" s="437"/>
      <c r="G330" s="13"/>
      <c r="H330" s="13"/>
    </row>
    <row r="331" spans="1:8" ht="14.25">
      <c r="A331" s="296"/>
      <c r="B331" s="304"/>
      <c r="C331" s="296"/>
      <c r="D331" s="297"/>
      <c r="E331" s="437"/>
      <c r="F331" s="437"/>
      <c r="G331" s="13"/>
      <c r="H331" s="13"/>
    </row>
    <row r="332" spans="1:8" ht="14.25">
      <c r="A332" s="296"/>
      <c r="B332" s="304"/>
      <c r="C332" s="296"/>
      <c r="D332" s="297"/>
      <c r="E332" s="437"/>
      <c r="F332" s="437"/>
      <c r="G332" s="13"/>
      <c r="H332" s="13"/>
    </row>
    <row r="333" spans="1:8" ht="13.5">
      <c r="A333" s="294"/>
      <c r="B333" s="294"/>
      <c r="C333" s="294"/>
      <c r="D333" s="295"/>
      <c r="E333" s="438"/>
      <c r="F333" s="438"/>
      <c r="G333" s="13"/>
      <c r="H333" s="13"/>
    </row>
    <row r="334" spans="1:8" ht="14.25">
      <c r="A334" s="296"/>
      <c r="B334" s="304"/>
      <c r="C334" s="296"/>
      <c r="D334" s="297"/>
      <c r="E334" s="437"/>
      <c r="F334" s="437"/>
      <c r="G334" s="13"/>
      <c r="H334" s="13"/>
    </row>
    <row r="335" spans="1:8" ht="14.25">
      <c r="A335" s="296"/>
      <c r="B335" s="304"/>
      <c r="C335" s="296"/>
      <c r="D335" s="297"/>
      <c r="E335" s="437"/>
      <c r="F335" s="437"/>
      <c r="G335" s="13"/>
      <c r="H335" s="13"/>
    </row>
    <row r="336" spans="1:8" ht="14.25">
      <c r="A336" s="296"/>
      <c r="B336" s="304"/>
      <c r="C336" s="296"/>
      <c r="D336" s="297"/>
      <c r="E336" s="437"/>
      <c r="F336" s="437"/>
      <c r="G336" s="13"/>
      <c r="H336" s="13"/>
    </row>
    <row r="337" spans="1:8" ht="14.25">
      <c r="A337" s="296"/>
      <c r="B337" s="304"/>
      <c r="C337" s="296"/>
      <c r="D337" s="297"/>
      <c r="E337" s="437"/>
      <c r="F337" s="437"/>
      <c r="G337" s="13"/>
      <c r="H337" s="13"/>
    </row>
    <row r="338" spans="1:8" ht="13.5">
      <c r="A338" s="294"/>
      <c r="B338" s="294"/>
      <c r="C338" s="294"/>
      <c r="D338" s="295"/>
      <c r="E338" s="438"/>
      <c r="F338" s="438"/>
      <c r="G338" s="13"/>
      <c r="H338" s="13"/>
    </row>
    <row r="339" spans="1:8" ht="14.25">
      <c r="A339" s="296"/>
      <c r="B339" s="304"/>
      <c r="C339" s="296"/>
      <c r="D339" s="297"/>
      <c r="E339" s="437"/>
      <c r="F339" s="437"/>
      <c r="G339" s="13"/>
      <c r="H339" s="13"/>
    </row>
    <row r="340" spans="1:8" ht="14.25">
      <c r="A340" s="296"/>
      <c r="B340" s="304"/>
      <c r="C340" s="296"/>
      <c r="D340" s="297"/>
      <c r="E340" s="437"/>
      <c r="F340" s="437"/>
      <c r="G340" s="13"/>
      <c r="H340" s="13"/>
    </row>
    <row r="341" spans="1:8" ht="14.25">
      <c r="A341" s="296"/>
      <c r="B341" s="304"/>
      <c r="C341" s="296"/>
      <c r="D341" s="297"/>
      <c r="E341" s="437"/>
      <c r="F341" s="437"/>
      <c r="G341" s="13"/>
      <c r="H341" s="13"/>
    </row>
    <row r="342" spans="1:8" ht="14.25">
      <c r="A342" s="296"/>
      <c r="B342" s="304"/>
      <c r="C342" s="296"/>
      <c r="D342" s="297"/>
      <c r="E342" s="437"/>
      <c r="F342" s="437"/>
      <c r="G342" s="13"/>
      <c r="H342" s="13"/>
    </row>
    <row r="343" spans="1:8" ht="13.5">
      <c r="A343" s="294"/>
      <c r="B343" s="294"/>
      <c r="C343" s="294"/>
      <c r="D343" s="295"/>
      <c r="E343" s="438"/>
      <c r="F343" s="438"/>
      <c r="G343" s="13"/>
      <c r="H343" s="13"/>
    </row>
    <row r="344" spans="1:8" ht="14.25">
      <c r="A344" s="296"/>
      <c r="B344" s="304"/>
      <c r="C344" s="296"/>
      <c r="D344" s="297"/>
      <c r="E344" s="437"/>
      <c r="F344" s="437"/>
      <c r="G344" s="13"/>
      <c r="H344" s="13"/>
    </row>
    <row r="345" spans="1:8" ht="14.25">
      <c r="A345" s="296"/>
      <c r="B345" s="304"/>
      <c r="C345" s="296"/>
      <c r="D345" s="297"/>
      <c r="E345" s="437"/>
      <c r="F345" s="437"/>
      <c r="G345" s="13"/>
      <c r="H345" s="13"/>
    </row>
    <row r="346" spans="1:8" ht="14.25">
      <c r="A346" s="296"/>
      <c r="B346" s="304"/>
      <c r="C346" s="296"/>
      <c r="D346" s="297"/>
      <c r="E346" s="437"/>
      <c r="F346" s="437"/>
      <c r="G346" s="13"/>
      <c r="H346" s="13"/>
    </row>
    <row r="347" spans="1:8" ht="14.25">
      <c r="A347" s="296"/>
      <c r="B347" s="304"/>
      <c r="C347" s="296"/>
      <c r="D347" s="297"/>
      <c r="E347" s="437"/>
      <c r="F347" s="437"/>
      <c r="G347" s="13"/>
      <c r="H347" s="13"/>
    </row>
    <row r="348" spans="1:8" ht="13.5">
      <c r="A348" s="294"/>
      <c r="B348" s="294"/>
      <c r="C348" s="294"/>
      <c r="D348" s="295"/>
      <c r="E348" s="438"/>
      <c r="F348" s="438"/>
      <c r="G348" s="13"/>
      <c r="H348" s="13"/>
    </row>
    <row r="349" spans="1:8" ht="14.25">
      <c r="A349" s="296"/>
      <c r="B349" s="304"/>
      <c r="C349" s="296"/>
      <c r="D349" s="297"/>
      <c r="E349" s="437"/>
      <c r="F349" s="437"/>
      <c r="G349" s="13"/>
      <c r="H349" s="13"/>
    </row>
    <row r="350" spans="1:8" ht="14.25">
      <c r="A350" s="296"/>
      <c r="B350" s="304"/>
      <c r="C350" s="296"/>
      <c r="D350" s="297"/>
      <c r="E350" s="437"/>
      <c r="F350" s="437"/>
      <c r="G350" s="13"/>
      <c r="H350" s="13"/>
    </row>
    <row r="351" spans="1:8" ht="14.25">
      <c r="A351" s="296"/>
      <c r="B351" s="304"/>
      <c r="C351" s="296"/>
      <c r="D351" s="297"/>
      <c r="E351" s="437"/>
      <c r="F351" s="437"/>
      <c r="G351" s="13"/>
      <c r="H351" s="13"/>
    </row>
    <row r="352" spans="1:8" ht="14.25">
      <c r="A352" s="296"/>
      <c r="B352" s="304"/>
      <c r="C352" s="296"/>
      <c r="D352" s="297"/>
      <c r="E352" s="437"/>
      <c r="F352" s="437"/>
      <c r="G352" s="13"/>
      <c r="H352" s="13"/>
    </row>
    <row r="353" spans="1:8" ht="13.5">
      <c r="A353" s="294"/>
      <c r="B353" s="294"/>
      <c r="C353" s="294"/>
      <c r="D353" s="295"/>
      <c r="E353" s="438"/>
      <c r="F353" s="438"/>
      <c r="G353" s="13"/>
      <c r="H353" s="13"/>
    </row>
    <row r="354" spans="1:8" ht="14.25">
      <c r="A354" s="296"/>
      <c r="B354" s="304"/>
      <c r="C354" s="296"/>
      <c r="D354" s="297"/>
      <c r="E354" s="437"/>
      <c r="F354" s="437"/>
      <c r="G354" s="13"/>
      <c r="H354" s="13"/>
    </row>
    <row r="355" spans="1:8" ht="14.25">
      <c r="A355" s="296"/>
      <c r="B355" s="304"/>
      <c r="C355" s="296"/>
      <c r="D355" s="297"/>
      <c r="E355" s="437"/>
      <c r="F355" s="437"/>
      <c r="G355" s="13"/>
      <c r="H355" s="13"/>
    </row>
    <row r="356" spans="1:8" ht="14.25">
      <c r="A356" s="296"/>
      <c r="B356" s="304"/>
      <c r="C356" s="296"/>
      <c r="D356" s="297"/>
      <c r="E356" s="437"/>
      <c r="F356" s="437"/>
      <c r="G356" s="13"/>
      <c r="H356" s="13"/>
    </row>
    <row r="357" spans="1:8" ht="14.25">
      <c r="A357" s="296"/>
      <c r="B357" s="304"/>
      <c r="C357" s="296"/>
      <c r="D357" s="297"/>
      <c r="E357" s="437"/>
      <c r="F357" s="437"/>
      <c r="G357" s="13"/>
      <c r="H357" s="13"/>
    </row>
    <row r="358" spans="1:8" ht="13.5">
      <c r="A358" s="294"/>
      <c r="B358" s="294"/>
      <c r="C358" s="294"/>
      <c r="D358" s="295"/>
      <c r="E358" s="438"/>
      <c r="F358" s="438"/>
      <c r="G358" s="13"/>
      <c r="H358" s="13"/>
    </row>
    <row r="359" spans="1:8" ht="14.25">
      <c r="A359" s="296"/>
      <c r="B359" s="304"/>
      <c r="C359" s="296"/>
      <c r="D359" s="297"/>
      <c r="E359" s="437"/>
      <c r="F359" s="437"/>
      <c r="G359" s="13"/>
      <c r="H359" s="13"/>
    </row>
    <row r="360" spans="1:8" ht="14.25">
      <c r="A360" s="296"/>
      <c r="B360" s="304"/>
      <c r="C360" s="296"/>
      <c r="D360" s="297"/>
      <c r="E360" s="437"/>
      <c r="F360" s="437"/>
      <c r="G360" s="13"/>
      <c r="H360" s="13"/>
    </row>
    <row r="361" spans="1:8" ht="14.25">
      <c r="A361" s="296"/>
      <c r="B361" s="304"/>
      <c r="C361" s="296"/>
      <c r="D361" s="297"/>
      <c r="E361" s="437"/>
      <c r="F361" s="437"/>
      <c r="G361" s="13"/>
      <c r="H361" s="13"/>
    </row>
    <row r="362" spans="1:8" ht="14.25">
      <c r="A362" s="296"/>
      <c r="B362" s="304"/>
      <c r="C362" s="296"/>
      <c r="D362" s="297"/>
      <c r="E362" s="437"/>
      <c r="F362" s="437"/>
      <c r="G362" s="13"/>
      <c r="H362" s="13"/>
    </row>
    <row r="363" spans="1:8" ht="13.5">
      <c r="A363" s="294"/>
      <c r="B363" s="294"/>
      <c r="C363" s="294"/>
      <c r="D363" s="295"/>
      <c r="E363" s="438"/>
      <c r="F363" s="438"/>
      <c r="G363" s="13"/>
      <c r="H363" s="13"/>
    </row>
    <row r="364" spans="1:8" ht="14.25">
      <c r="A364" s="296"/>
      <c r="B364" s="304"/>
      <c r="C364" s="296"/>
      <c r="D364" s="297"/>
      <c r="E364" s="437"/>
      <c r="F364" s="437"/>
      <c r="G364" s="13"/>
      <c r="H364" s="13"/>
    </row>
    <row r="365" spans="1:8" ht="14.25">
      <c r="A365" s="296"/>
      <c r="B365" s="304"/>
      <c r="C365" s="296"/>
      <c r="D365" s="297"/>
      <c r="E365" s="437"/>
      <c r="F365" s="437"/>
      <c r="G365" s="13"/>
      <c r="H365" s="13"/>
    </row>
    <row r="366" spans="1:8" ht="14.25">
      <c r="A366" s="296"/>
      <c r="B366" s="304"/>
      <c r="C366" s="296"/>
      <c r="D366" s="297"/>
      <c r="E366" s="437"/>
      <c r="F366" s="437"/>
      <c r="G366" s="13"/>
      <c r="H366" s="13"/>
    </row>
    <row r="367" spans="1:8" ht="14.25">
      <c r="A367" s="296"/>
      <c r="B367" s="304"/>
      <c r="C367" s="296"/>
      <c r="D367" s="297"/>
      <c r="E367" s="437"/>
      <c r="F367" s="437"/>
      <c r="G367" s="13"/>
      <c r="H367" s="13"/>
    </row>
    <row r="368" spans="1:8" ht="13.5">
      <c r="A368" s="294"/>
      <c r="B368" s="294"/>
      <c r="C368" s="294"/>
      <c r="D368" s="295"/>
      <c r="E368" s="438"/>
      <c r="F368" s="438"/>
      <c r="G368" s="13"/>
      <c r="H368" s="13"/>
    </row>
    <row r="369" spans="1:8" ht="14.25">
      <c r="A369" s="296"/>
      <c r="B369" s="304"/>
      <c r="C369" s="296"/>
      <c r="D369" s="297"/>
      <c r="E369" s="437"/>
      <c r="F369" s="437"/>
      <c r="G369" s="13"/>
      <c r="H369" s="13"/>
    </row>
    <row r="370" spans="1:8" ht="14.25">
      <c r="A370" s="296"/>
      <c r="B370" s="304"/>
      <c r="C370" s="296"/>
      <c r="D370" s="297"/>
      <c r="E370" s="437"/>
      <c r="F370" s="437"/>
      <c r="G370" s="13"/>
      <c r="H370" s="13"/>
    </row>
    <row r="371" spans="1:8" ht="14.25">
      <c r="A371" s="296"/>
      <c r="B371" s="304"/>
      <c r="C371" s="296"/>
      <c r="D371" s="297"/>
      <c r="E371" s="437"/>
      <c r="F371" s="437"/>
      <c r="G371" s="13"/>
      <c r="H371" s="13"/>
    </row>
    <row r="372" spans="1:8" ht="14.25">
      <c r="A372" s="296"/>
      <c r="B372" s="304"/>
      <c r="C372" s="296"/>
      <c r="D372" s="297"/>
      <c r="E372" s="437"/>
      <c r="F372" s="437"/>
      <c r="G372" s="13"/>
      <c r="H372" s="13"/>
    </row>
    <row r="373" spans="1:8" ht="13.5">
      <c r="A373" s="294"/>
      <c r="B373" s="294"/>
      <c r="C373" s="294"/>
      <c r="D373" s="295"/>
      <c r="E373" s="438"/>
      <c r="F373" s="438"/>
      <c r="G373" s="13"/>
      <c r="H373" s="13"/>
    </row>
    <row r="374" spans="1:8" ht="14.25">
      <c r="A374" s="296"/>
      <c r="B374" s="304"/>
      <c r="C374" s="296"/>
      <c r="D374" s="297"/>
      <c r="E374" s="437"/>
      <c r="F374" s="437"/>
      <c r="G374" s="13"/>
      <c r="H374" s="13"/>
    </row>
    <row r="375" spans="1:8" ht="14.25">
      <c r="A375" s="296"/>
      <c r="B375" s="304"/>
      <c r="C375" s="296"/>
      <c r="D375" s="297"/>
      <c r="E375" s="437"/>
      <c r="F375" s="437"/>
      <c r="G375" s="13"/>
      <c r="H375" s="13"/>
    </row>
    <row r="376" spans="1:8" ht="14.25">
      <c r="A376" s="296"/>
      <c r="B376" s="304"/>
      <c r="C376" s="296"/>
      <c r="D376" s="297"/>
      <c r="E376" s="437"/>
      <c r="F376" s="437"/>
      <c r="G376" s="13"/>
      <c r="H376" s="13"/>
    </row>
    <row r="377" spans="1:8" ht="14.25">
      <c r="A377" s="296"/>
      <c r="B377" s="304"/>
      <c r="C377" s="296"/>
      <c r="D377" s="297"/>
      <c r="E377" s="437"/>
      <c r="F377" s="437"/>
      <c r="G377" s="13"/>
      <c r="H377" s="13"/>
    </row>
    <row r="378" spans="1:8" ht="13.5">
      <c r="A378" s="294"/>
      <c r="B378" s="294"/>
      <c r="C378" s="294"/>
      <c r="D378" s="295"/>
      <c r="E378" s="438"/>
      <c r="F378" s="438"/>
      <c r="G378" s="13"/>
      <c r="H378" s="13"/>
    </row>
    <row r="379" spans="1:8" ht="14.25">
      <c r="A379" s="296"/>
      <c r="B379" s="304"/>
      <c r="C379" s="296"/>
      <c r="D379" s="297"/>
      <c r="E379" s="437"/>
      <c r="F379" s="437"/>
      <c r="G379" s="13"/>
      <c r="H379" s="13"/>
    </row>
    <row r="380" spans="1:8" ht="14.25">
      <c r="A380" s="296"/>
      <c r="B380" s="304"/>
      <c r="C380" s="296"/>
      <c r="D380" s="297"/>
      <c r="E380" s="437"/>
      <c r="F380" s="437"/>
      <c r="G380" s="13"/>
      <c r="H380" s="13"/>
    </row>
    <row r="381" spans="1:8" ht="14.25">
      <c r="A381" s="296"/>
      <c r="B381" s="304"/>
      <c r="C381" s="296"/>
      <c r="D381" s="297"/>
      <c r="E381" s="437"/>
      <c r="F381" s="437"/>
      <c r="G381" s="13"/>
      <c r="H381" s="13"/>
    </row>
    <row r="382" spans="1:8" ht="14.25">
      <c r="A382" s="296"/>
      <c r="B382" s="304"/>
      <c r="C382" s="296"/>
      <c r="D382" s="297"/>
      <c r="E382" s="437"/>
      <c r="F382" s="437"/>
      <c r="G382" s="13"/>
      <c r="H382" s="13"/>
    </row>
    <row r="383" spans="1:8" ht="13.5">
      <c r="A383" s="294"/>
      <c r="B383" s="294"/>
      <c r="C383" s="294"/>
      <c r="D383" s="295"/>
      <c r="E383" s="438"/>
      <c r="F383" s="438"/>
      <c r="G383" s="13"/>
      <c r="H383" s="13"/>
    </row>
    <row r="384" spans="1:8" ht="14.25">
      <c r="A384" s="296"/>
      <c r="B384" s="304"/>
      <c r="C384" s="296"/>
      <c r="D384" s="297"/>
      <c r="E384" s="437"/>
      <c r="F384" s="437"/>
      <c r="G384" s="13"/>
      <c r="H384" s="13"/>
    </row>
    <row r="385" spans="1:8" ht="14.25">
      <c r="A385" s="296"/>
      <c r="B385" s="304"/>
      <c r="C385" s="296"/>
      <c r="D385" s="297"/>
      <c r="E385" s="437"/>
      <c r="F385" s="437"/>
      <c r="G385" s="13"/>
      <c r="H385" s="13"/>
    </row>
    <row r="386" spans="1:8" ht="14.25">
      <c r="A386" s="296"/>
      <c r="B386" s="304"/>
      <c r="C386" s="296"/>
      <c r="D386" s="297"/>
      <c r="E386" s="437"/>
      <c r="F386" s="437"/>
      <c r="G386" s="13"/>
      <c r="H386" s="13"/>
    </row>
    <row r="387" spans="1:8" ht="14.25">
      <c r="A387" s="296"/>
      <c r="B387" s="304"/>
      <c r="C387" s="296"/>
      <c r="D387" s="297"/>
      <c r="E387" s="437"/>
      <c r="F387" s="437"/>
      <c r="G387" s="13"/>
      <c r="H387" s="13"/>
    </row>
    <row r="388" spans="1:8" ht="13.5">
      <c r="A388" s="294"/>
      <c r="B388" s="294"/>
      <c r="C388" s="294"/>
      <c r="D388" s="295"/>
      <c r="E388" s="438"/>
      <c r="F388" s="438"/>
      <c r="G388" s="13"/>
      <c r="H388" s="13"/>
    </row>
    <row r="389" spans="1:8" ht="14.25">
      <c r="A389" s="296"/>
      <c r="B389" s="304"/>
      <c r="C389" s="296"/>
      <c r="D389" s="297"/>
      <c r="E389" s="437"/>
      <c r="F389" s="437"/>
      <c r="G389" s="13"/>
      <c r="H389" s="13"/>
    </row>
    <row r="390" spans="1:8" ht="14.25">
      <c r="A390" s="296"/>
      <c r="B390" s="304"/>
      <c r="C390" s="296"/>
      <c r="D390" s="297"/>
      <c r="E390" s="437"/>
      <c r="F390" s="437"/>
      <c r="G390" s="13"/>
      <c r="H390" s="13"/>
    </row>
    <row r="391" spans="1:8" ht="14.25">
      <c r="A391" s="296"/>
      <c r="B391" s="304"/>
      <c r="C391" s="296"/>
      <c r="D391" s="297"/>
      <c r="E391" s="437"/>
      <c r="F391" s="437"/>
      <c r="G391" s="13"/>
      <c r="H391" s="13"/>
    </row>
    <row r="392" spans="1:8" ht="14.25">
      <c r="A392" s="296"/>
      <c r="B392" s="304"/>
      <c r="C392" s="296"/>
      <c r="D392" s="297"/>
      <c r="E392" s="437"/>
      <c r="F392" s="437"/>
      <c r="G392" s="13"/>
      <c r="H392" s="13"/>
    </row>
    <row r="393" spans="1:8" ht="13.5">
      <c r="A393" s="294"/>
      <c r="B393" s="294"/>
      <c r="C393" s="294"/>
      <c r="D393" s="295"/>
      <c r="E393" s="438"/>
      <c r="F393" s="438"/>
      <c r="G393" s="13"/>
      <c r="H393" s="13"/>
    </row>
    <row r="394" spans="1:8" ht="14.25">
      <c r="A394" s="296"/>
      <c r="B394" s="304"/>
      <c r="C394" s="296"/>
      <c r="D394" s="297"/>
      <c r="E394" s="437"/>
      <c r="F394" s="437"/>
      <c r="G394" s="13"/>
      <c r="H394" s="13"/>
    </row>
    <row r="395" spans="1:8" ht="14.25">
      <c r="A395" s="296"/>
      <c r="B395" s="304"/>
      <c r="C395" s="296"/>
      <c r="D395" s="297"/>
      <c r="E395" s="437"/>
      <c r="F395" s="437"/>
      <c r="G395" s="13"/>
      <c r="H395" s="13"/>
    </row>
    <row r="396" spans="1:8" ht="14.25">
      <c r="A396" s="296"/>
      <c r="B396" s="304"/>
      <c r="C396" s="296"/>
      <c r="D396" s="297"/>
      <c r="E396" s="437"/>
      <c r="F396" s="437"/>
      <c r="G396" s="13"/>
      <c r="H396" s="13"/>
    </row>
    <row r="397" spans="1:8" ht="14.25">
      <c r="A397" s="296"/>
      <c r="B397" s="304"/>
      <c r="C397" s="296"/>
      <c r="D397" s="297"/>
      <c r="E397" s="437"/>
      <c r="F397" s="437"/>
      <c r="G397" s="13"/>
      <c r="H397" s="13"/>
    </row>
    <row r="398" spans="1:8" ht="13.5">
      <c r="A398" s="294"/>
      <c r="B398" s="294"/>
      <c r="C398" s="294"/>
      <c r="D398" s="295"/>
      <c r="E398" s="438"/>
      <c r="F398" s="438"/>
      <c r="G398" s="13"/>
      <c r="H398" s="13"/>
    </row>
    <row r="399" spans="1:8" ht="14.25">
      <c r="A399" s="296"/>
      <c r="B399" s="304"/>
      <c r="C399" s="296"/>
      <c r="D399" s="297"/>
      <c r="E399" s="437"/>
      <c r="F399" s="437"/>
      <c r="G399" s="13"/>
      <c r="H399" s="13"/>
    </row>
    <row r="400" spans="1:8" ht="14.25">
      <c r="A400" s="296"/>
      <c r="B400" s="304"/>
      <c r="C400" s="296"/>
      <c r="D400" s="297"/>
      <c r="E400" s="437"/>
      <c r="F400" s="437"/>
      <c r="G400" s="13"/>
      <c r="H400" s="13"/>
    </row>
    <row r="401" spans="1:8" ht="14.25">
      <c r="A401" s="296"/>
      <c r="B401" s="304"/>
      <c r="C401" s="296"/>
      <c r="D401" s="297"/>
      <c r="E401" s="437"/>
      <c r="F401" s="437"/>
      <c r="G401" s="13"/>
      <c r="H401" s="13"/>
    </row>
    <row r="402" spans="1:8" ht="14.25">
      <c r="A402" s="296"/>
      <c r="B402" s="304"/>
      <c r="C402" s="296"/>
      <c r="D402" s="297"/>
      <c r="E402" s="437"/>
      <c r="F402" s="437"/>
      <c r="G402" s="13"/>
      <c r="H402" s="13"/>
    </row>
    <row r="403" spans="1:8" ht="13.5">
      <c r="A403" s="294"/>
      <c r="B403" s="294"/>
      <c r="C403" s="294"/>
      <c r="D403" s="295"/>
      <c r="E403" s="438"/>
      <c r="F403" s="438"/>
      <c r="G403" s="13"/>
      <c r="H403" s="13"/>
    </row>
    <row r="404" spans="1:8" ht="14.25">
      <c r="A404" s="296"/>
      <c r="B404" s="304"/>
      <c r="C404" s="296"/>
      <c r="D404" s="297"/>
      <c r="E404" s="437"/>
      <c r="F404" s="437"/>
      <c r="G404" s="13"/>
      <c r="H404" s="13"/>
    </row>
    <row r="405" spans="1:8" ht="14.25">
      <c r="A405" s="296"/>
      <c r="B405" s="304"/>
      <c r="C405" s="296"/>
      <c r="D405" s="297"/>
      <c r="E405" s="437"/>
      <c r="F405" s="437"/>
      <c r="G405" s="13"/>
      <c r="H405" s="13"/>
    </row>
    <row r="406" spans="1:8" ht="14.25">
      <c r="A406" s="296"/>
      <c r="B406" s="304"/>
      <c r="C406" s="296"/>
      <c r="D406" s="297"/>
      <c r="E406" s="437"/>
      <c r="F406" s="437"/>
      <c r="G406" s="13"/>
      <c r="H406" s="13"/>
    </row>
    <row r="407" spans="1:8" ht="14.25">
      <c r="A407" s="296"/>
      <c r="B407" s="304"/>
      <c r="C407" s="296"/>
      <c r="D407" s="297"/>
      <c r="E407" s="437"/>
      <c r="F407" s="437"/>
      <c r="G407" s="13"/>
      <c r="H407" s="13"/>
    </row>
    <row r="408" spans="1:8" ht="13.5">
      <c r="A408" s="294"/>
      <c r="B408" s="294"/>
      <c r="C408" s="294"/>
      <c r="D408" s="295"/>
      <c r="E408" s="438"/>
      <c r="F408" s="438"/>
      <c r="G408" s="13"/>
      <c r="H408" s="13"/>
    </row>
    <row r="409" spans="1:8" ht="14.25">
      <c r="A409" s="296"/>
      <c r="B409" s="304"/>
      <c r="C409" s="296"/>
      <c r="D409" s="297"/>
      <c r="E409" s="437"/>
      <c r="F409" s="437"/>
      <c r="G409" s="13"/>
      <c r="H409" s="13"/>
    </row>
    <row r="410" spans="1:8" ht="14.25">
      <c r="A410" s="296"/>
      <c r="B410" s="304"/>
      <c r="C410" s="296"/>
      <c r="D410" s="297"/>
      <c r="E410" s="437"/>
      <c r="F410" s="437"/>
      <c r="G410" s="13"/>
      <c r="H410" s="13"/>
    </row>
    <row r="411" spans="1:8" ht="14.25">
      <c r="A411" s="296"/>
      <c r="B411" s="304"/>
      <c r="C411" s="296"/>
      <c r="D411" s="297"/>
      <c r="E411" s="437"/>
      <c r="F411" s="437"/>
      <c r="G411" s="13"/>
      <c r="H411" s="13"/>
    </row>
    <row r="412" spans="1:8" ht="14.25">
      <c r="A412" s="296"/>
      <c r="B412" s="304"/>
      <c r="C412" s="296"/>
      <c r="D412" s="297"/>
      <c r="E412" s="437"/>
      <c r="F412" s="437"/>
      <c r="G412" s="13"/>
      <c r="H412" s="13"/>
    </row>
    <row r="413" spans="1:8" ht="13.5">
      <c r="A413" s="294"/>
      <c r="B413" s="294"/>
      <c r="C413" s="294"/>
      <c r="D413" s="295"/>
      <c r="E413" s="438"/>
      <c r="F413" s="438"/>
      <c r="G413" s="13"/>
      <c r="H413" s="13"/>
    </row>
    <row r="414" spans="1:8" ht="14.25">
      <c r="A414" s="296"/>
      <c r="B414" s="304"/>
      <c r="C414" s="296"/>
      <c r="D414" s="297"/>
      <c r="E414" s="437"/>
      <c r="F414" s="437"/>
      <c r="G414" s="13"/>
      <c r="H414" s="13"/>
    </row>
    <row r="415" spans="1:8" ht="14.25">
      <c r="A415" s="296"/>
      <c r="B415" s="304"/>
      <c r="C415" s="296"/>
      <c r="D415" s="297"/>
      <c r="E415" s="437"/>
      <c r="F415" s="437"/>
      <c r="G415" s="13"/>
      <c r="H415" s="13"/>
    </row>
    <row r="416" spans="1:8" ht="14.25">
      <c r="A416" s="296"/>
      <c r="B416" s="304"/>
      <c r="C416" s="296"/>
      <c r="D416" s="297"/>
      <c r="E416" s="437"/>
      <c r="F416" s="437"/>
      <c r="G416" s="13"/>
      <c r="H416" s="13"/>
    </row>
    <row r="417" spans="1:8" ht="14.25">
      <c r="A417" s="296"/>
      <c r="B417" s="304"/>
      <c r="C417" s="296"/>
      <c r="D417" s="297"/>
      <c r="E417" s="437"/>
      <c r="F417" s="437"/>
      <c r="G417" s="13"/>
      <c r="H417" s="13"/>
    </row>
    <row r="418" spans="1:8" ht="13.5">
      <c r="A418" s="294"/>
      <c r="B418" s="294"/>
      <c r="C418" s="294"/>
      <c r="D418" s="295"/>
      <c r="E418" s="438"/>
      <c r="F418" s="438"/>
      <c r="G418" s="13"/>
      <c r="H418" s="13"/>
    </row>
    <row r="419" spans="1:8" ht="14.25">
      <c r="A419" s="296"/>
      <c r="B419" s="304"/>
      <c r="C419" s="296"/>
      <c r="D419" s="297"/>
      <c r="E419" s="437"/>
      <c r="F419" s="437"/>
      <c r="G419" s="13"/>
      <c r="H419" s="13"/>
    </row>
    <row r="420" spans="1:8" ht="14.25">
      <c r="A420" s="296"/>
      <c r="B420" s="304"/>
      <c r="C420" s="296"/>
      <c r="D420" s="297"/>
      <c r="E420" s="437"/>
      <c r="F420" s="437"/>
      <c r="G420" s="13"/>
      <c r="H420" s="13"/>
    </row>
    <row r="421" spans="1:8" ht="14.25">
      <c r="A421" s="296"/>
      <c r="B421" s="304"/>
      <c r="C421" s="296"/>
      <c r="D421" s="297"/>
      <c r="E421" s="437"/>
      <c r="F421" s="437"/>
      <c r="G421" s="13"/>
      <c r="H421" s="13"/>
    </row>
    <row r="422" spans="1:8" ht="14.25">
      <c r="A422" s="296"/>
      <c r="B422" s="304"/>
      <c r="C422" s="296"/>
      <c r="D422" s="297"/>
      <c r="E422" s="437"/>
      <c r="F422" s="437"/>
      <c r="G422" s="13"/>
      <c r="H422" s="13"/>
    </row>
    <row r="423" spans="1:8" ht="13.5">
      <c r="A423" s="294"/>
      <c r="B423" s="294"/>
      <c r="C423" s="294"/>
      <c r="D423" s="295"/>
      <c r="E423" s="438"/>
      <c r="F423" s="438"/>
      <c r="G423" s="13"/>
      <c r="H423" s="13"/>
    </row>
    <row r="424" spans="1:8" ht="14.25">
      <c r="A424" s="296"/>
      <c r="B424" s="304"/>
      <c r="C424" s="296"/>
      <c r="D424" s="297"/>
      <c r="E424" s="437"/>
      <c r="F424" s="437"/>
      <c r="G424" s="13"/>
      <c r="H424" s="13"/>
    </row>
    <row r="425" spans="1:8" ht="14.25">
      <c r="A425" s="296"/>
      <c r="B425" s="304"/>
      <c r="C425" s="296"/>
      <c r="D425" s="297"/>
      <c r="E425" s="437"/>
      <c r="F425" s="437"/>
      <c r="G425" s="13"/>
      <c r="H425" s="13"/>
    </row>
    <row r="426" spans="1:8" ht="14.25">
      <c r="A426" s="296"/>
      <c r="B426" s="304"/>
      <c r="C426" s="296"/>
      <c r="D426" s="297"/>
      <c r="E426" s="437"/>
      <c r="F426" s="437"/>
      <c r="G426" s="13"/>
      <c r="H426" s="13"/>
    </row>
    <row r="427" spans="1:8" ht="14.25">
      <c r="A427" s="296"/>
      <c r="B427" s="304"/>
      <c r="C427" s="296"/>
      <c r="D427" s="297"/>
      <c r="E427" s="437"/>
      <c r="F427" s="437"/>
      <c r="G427" s="13"/>
      <c r="H427" s="13"/>
    </row>
    <row r="428" spans="1:8" ht="13.5">
      <c r="A428" s="294"/>
      <c r="B428" s="294"/>
      <c r="C428" s="294"/>
      <c r="D428" s="295"/>
      <c r="E428" s="438"/>
      <c r="F428" s="438"/>
      <c r="G428" s="13"/>
      <c r="H428" s="13"/>
    </row>
    <row r="429" spans="1:8" ht="14.25">
      <c r="A429" s="296"/>
      <c r="B429" s="304"/>
      <c r="C429" s="296"/>
      <c r="D429" s="297"/>
      <c r="E429" s="437"/>
      <c r="F429" s="437"/>
      <c r="G429" s="13"/>
      <c r="H429" s="13"/>
    </row>
    <row r="430" spans="1:8" ht="14.25">
      <c r="A430" s="296"/>
      <c r="B430" s="304"/>
      <c r="C430" s="296"/>
      <c r="D430" s="297"/>
      <c r="E430" s="437"/>
      <c r="F430" s="437"/>
      <c r="G430" s="13"/>
      <c r="H430" s="13"/>
    </row>
    <row r="431" spans="1:8" ht="14.25">
      <c r="A431" s="296"/>
      <c r="B431" s="304"/>
      <c r="C431" s="296"/>
      <c r="D431" s="297"/>
      <c r="E431" s="437"/>
      <c r="F431" s="437"/>
      <c r="G431" s="13"/>
      <c r="H431" s="13"/>
    </row>
    <row r="432" spans="1:8" ht="14.25">
      <c r="A432" s="296"/>
      <c r="B432" s="304"/>
      <c r="C432" s="296"/>
      <c r="D432" s="297"/>
      <c r="E432" s="437"/>
      <c r="F432" s="437"/>
      <c r="G432" s="13"/>
      <c r="H432" s="13"/>
    </row>
    <row r="433" spans="1:8" ht="13.5">
      <c r="A433" s="294"/>
      <c r="B433" s="294"/>
      <c r="C433" s="294"/>
      <c r="D433" s="295"/>
      <c r="E433" s="438"/>
      <c r="F433" s="438"/>
      <c r="G433" s="13"/>
      <c r="H433" s="13"/>
    </row>
    <row r="434" spans="1:8" ht="14.25">
      <c r="A434" s="296"/>
      <c r="B434" s="304"/>
      <c r="C434" s="296"/>
      <c r="D434" s="297"/>
      <c r="E434" s="437"/>
      <c r="F434" s="437"/>
      <c r="G434" s="13"/>
      <c r="H434" s="13"/>
    </row>
    <row r="435" spans="1:8" ht="14.25">
      <c r="A435" s="296"/>
      <c r="B435" s="304"/>
      <c r="C435" s="296"/>
      <c r="D435" s="297"/>
      <c r="E435" s="437"/>
      <c r="F435" s="437"/>
      <c r="G435" s="13"/>
      <c r="H435" s="13"/>
    </row>
    <row r="436" spans="1:8" ht="14.25">
      <c r="A436" s="296"/>
      <c r="B436" s="304"/>
      <c r="C436" s="296"/>
      <c r="D436" s="297"/>
      <c r="E436" s="437"/>
      <c r="F436" s="437"/>
      <c r="G436" s="13"/>
      <c r="H436" s="13"/>
    </row>
    <row r="437" spans="1:8" ht="14.25">
      <c r="A437" s="296"/>
      <c r="B437" s="304"/>
      <c r="C437" s="296"/>
      <c r="D437" s="297"/>
      <c r="E437" s="437"/>
      <c r="F437" s="437"/>
      <c r="G437" s="13"/>
      <c r="H437" s="13"/>
    </row>
    <row r="438" spans="1:8" ht="13.5">
      <c r="A438" s="294"/>
      <c r="B438" s="294"/>
      <c r="C438" s="294"/>
      <c r="D438" s="295"/>
      <c r="E438" s="438"/>
      <c r="F438" s="438"/>
      <c r="G438" s="13"/>
      <c r="H438" s="13"/>
    </row>
    <row r="439" spans="1:8" ht="14.25">
      <c r="A439" s="296"/>
      <c r="B439" s="304"/>
      <c r="C439" s="296"/>
      <c r="D439" s="297"/>
      <c r="E439" s="437"/>
      <c r="F439" s="437"/>
      <c r="G439" s="13"/>
      <c r="H439" s="13"/>
    </row>
    <row r="440" spans="1:8" ht="14.25">
      <c r="A440" s="296"/>
      <c r="B440" s="304"/>
      <c r="C440" s="296"/>
      <c r="D440" s="297"/>
      <c r="E440" s="437"/>
      <c r="F440" s="437"/>
      <c r="G440" s="13"/>
      <c r="H440" s="13"/>
    </row>
    <row r="441" spans="1:8" ht="14.25">
      <c r="A441" s="296"/>
      <c r="B441" s="304"/>
      <c r="C441" s="296"/>
      <c r="D441" s="297"/>
      <c r="E441" s="437"/>
      <c r="F441" s="437"/>
      <c r="G441" s="13"/>
      <c r="H441" s="13"/>
    </row>
    <row r="442" spans="1:8" ht="14.25">
      <c r="A442" s="296"/>
      <c r="B442" s="304"/>
      <c r="C442" s="296"/>
      <c r="D442" s="297"/>
      <c r="E442" s="437"/>
      <c r="F442" s="437"/>
      <c r="G442" s="13"/>
      <c r="H442" s="13"/>
    </row>
    <row r="443" spans="1:8" ht="13.5">
      <c r="A443" s="294"/>
      <c r="B443" s="294"/>
      <c r="C443" s="294"/>
      <c r="D443" s="295"/>
      <c r="E443" s="438"/>
      <c r="F443" s="438"/>
      <c r="G443" s="13"/>
      <c r="H443" s="13"/>
    </row>
    <row r="444" spans="1:8" ht="14.25">
      <c r="A444" s="296"/>
      <c r="B444" s="304"/>
      <c r="C444" s="296"/>
      <c r="D444" s="297"/>
      <c r="E444" s="437"/>
      <c r="F444" s="437"/>
      <c r="G444" s="13"/>
      <c r="H444" s="13"/>
    </row>
    <row r="445" spans="1:8" ht="14.25">
      <c r="A445" s="296"/>
      <c r="B445" s="304"/>
      <c r="C445" s="296"/>
      <c r="D445" s="297"/>
      <c r="E445" s="437"/>
      <c r="F445" s="437"/>
      <c r="G445" s="13"/>
      <c r="H445" s="13"/>
    </row>
    <row r="446" spans="1:8" ht="14.25">
      <c r="A446" s="296"/>
      <c r="B446" s="304"/>
      <c r="C446" s="296"/>
      <c r="D446" s="297"/>
      <c r="E446" s="437"/>
      <c r="F446" s="437"/>
      <c r="G446" s="13"/>
      <c r="H446" s="13"/>
    </row>
    <row r="447" spans="1:8" ht="14.25">
      <c r="A447" s="296"/>
      <c r="B447" s="304"/>
      <c r="C447" s="296"/>
      <c r="D447" s="297"/>
      <c r="E447" s="437"/>
      <c r="F447" s="437"/>
      <c r="G447" s="13"/>
      <c r="H447" s="13"/>
    </row>
    <row r="448" spans="1:8" ht="13.5">
      <c r="A448" s="294"/>
      <c r="B448" s="294"/>
      <c r="C448" s="294"/>
      <c r="D448" s="295"/>
      <c r="E448" s="438"/>
      <c r="F448" s="438"/>
      <c r="G448" s="13"/>
      <c r="H448" s="13"/>
    </row>
    <row r="449" spans="1:8" ht="14.25">
      <c r="A449" s="296"/>
      <c r="B449" s="304"/>
      <c r="C449" s="296"/>
      <c r="D449" s="297"/>
      <c r="E449" s="437"/>
      <c r="F449" s="437"/>
      <c r="G449" s="13"/>
      <c r="H449" s="13"/>
    </row>
    <row r="450" spans="1:8" ht="14.25">
      <c r="A450" s="296"/>
      <c r="B450" s="304"/>
      <c r="C450" s="296"/>
      <c r="D450" s="297"/>
      <c r="E450" s="437"/>
      <c r="F450" s="437"/>
      <c r="G450" s="13"/>
      <c r="H450" s="13"/>
    </row>
    <row r="451" spans="1:8" ht="14.25">
      <c r="A451" s="296"/>
      <c r="B451" s="304"/>
      <c r="C451" s="296"/>
      <c r="D451" s="297"/>
      <c r="E451" s="437"/>
      <c r="F451" s="437"/>
      <c r="G451" s="13"/>
      <c r="H451" s="13"/>
    </row>
    <row r="452" spans="1:8" ht="14.25">
      <c r="A452" s="296"/>
      <c r="B452" s="304"/>
      <c r="C452" s="296"/>
      <c r="D452" s="297"/>
      <c r="E452" s="437"/>
      <c r="F452" s="437"/>
      <c r="G452" s="13"/>
      <c r="H452" s="13"/>
    </row>
    <row r="453" spans="1:8" ht="13.5">
      <c r="A453" s="294"/>
      <c r="B453" s="294"/>
      <c r="C453" s="294"/>
      <c r="D453" s="295"/>
      <c r="E453" s="438"/>
      <c r="F453" s="438"/>
      <c r="G453" s="13"/>
      <c r="H453" s="13"/>
    </row>
    <row r="454" spans="1:8" ht="14.25">
      <c r="A454" s="296"/>
      <c r="B454" s="304"/>
      <c r="C454" s="296"/>
      <c r="D454" s="297"/>
      <c r="E454" s="437"/>
      <c r="F454" s="437"/>
      <c r="G454" s="13"/>
      <c r="H454" s="13"/>
    </row>
    <row r="455" spans="1:8" ht="14.25">
      <c r="A455" s="296"/>
      <c r="B455" s="304"/>
      <c r="C455" s="296"/>
      <c r="D455" s="297"/>
      <c r="E455" s="437"/>
      <c r="F455" s="437"/>
      <c r="G455" s="13"/>
      <c r="H455" s="13"/>
    </row>
    <row r="456" spans="1:8" ht="14.25">
      <c r="A456" s="296"/>
      <c r="B456" s="304"/>
      <c r="C456" s="296"/>
      <c r="D456" s="297"/>
      <c r="E456" s="437"/>
      <c r="F456" s="437"/>
      <c r="G456" s="13"/>
      <c r="H456" s="13"/>
    </row>
    <row r="457" spans="1:8" ht="14.25">
      <c r="A457" s="296"/>
      <c r="B457" s="304"/>
      <c r="C457" s="296"/>
      <c r="D457" s="297"/>
      <c r="E457" s="437"/>
      <c r="F457" s="437"/>
      <c r="G457" s="13"/>
      <c r="H457" s="13"/>
    </row>
    <row r="458" spans="1:8" ht="13.5">
      <c r="A458" s="294"/>
      <c r="B458" s="294"/>
      <c r="C458" s="294"/>
      <c r="D458" s="295"/>
      <c r="E458" s="438"/>
      <c r="F458" s="438"/>
      <c r="G458" s="13"/>
      <c r="H458" s="13"/>
    </row>
    <row r="459" spans="1:8" ht="14.25">
      <c r="A459" s="296"/>
      <c r="B459" s="304"/>
      <c r="C459" s="296"/>
      <c r="D459" s="297"/>
      <c r="E459" s="437"/>
      <c r="F459" s="437"/>
      <c r="G459" s="13"/>
      <c r="H459" s="13"/>
    </row>
    <row r="460" spans="1:8" ht="14.25">
      <c r="A460" s="296"/>
      <c r="B460" s="304"/>
      <c r="C460" s="296"/>
      <c r="D460" s="297"/>
      <c r="E460" s="437"/>
      <c r="F460" s="437"/>
      <c r="G460" s="13"/>
      <c r="H460" s="13"/>
    </row>
    <row r="461" spans="1:8" ht="14.25">
      <c r="A461" s="296"/>
      <c r="B461" s="304"/>
      <c r="C461" s="296"/>
      <c r="D461" s="297"/>
      <c r="E461" s="437"/>
      <c r="F461" s="437"/>
      <c r="G461" s="13"/>
      <c r="H461" s="13"/>
    </row>
    <row r="462" spans="1:8" ht="14.25">
      <c r="A462" s="296"/>
      <c r="B462" s="304"/>
      <c r="C462" s="296"/>
      <c r="D462" s="297"/>
      <c r="E462" s="437"/>
      <c r="F462" s="437"/>
      <c r="G462" s="13"/>
      <c r="H462" s="13"/>
    </row>
    <row r="463" spans="1:8" ht="13.5">
      <c r="A463" s="294"/>
      <c r="B463" s="294"/>
      <c r="C463" s="294"/>
      <c r="D463" s="295"/>
      <c r="E463" s="438"/>
      <c r="F463" s="438"/>
      <c r="G463" s="13"/>
      <c r="H463" s="13"/>
    </row>
    <row r="464" spans="1:8" ht="14.25">
      <c r="A464" s="296"/>
      <c r="B464" s="304"/>
      <c r="C464" s="296"/>
      <c r="D464" s="297"/>
      <c r="E464" s="437"/>
      <c r="F464" s="437"/>
      <c r="G464" s="13"/>
      <c r="H464" s="13"/>
    </row>
    <row r="465" spans="1:8" ht="14.25">
      <c r="A465" s="296"/>
      <c r="B465" s="304"/>
      <c r="C465" s="296"/>
      <c r="D465" s="297"/>
      <c r="E465" s="437"/>
      <c r="F465" s="437"/>
      <c r="G465" s="13"/>
      <c r="H465" s="13"/>
    </row>
    <row r="466" spans="1:8" ht="14.25">
      <c r="A466" s="296"/>
      <c r="B466" s="304"/>
      <c r="C466" s="296"/>
      <c r="D466" s="297"/>
      <c r="E466" s="437"/>
      <c r="F466" s="437"/>
      <c r="G466" s="13"/>
      <c r="H466" s="13"/>
    </row>
    <row r="467" spans="1:8" ht="14.25">
      <c r="A467" s="296"/>
      <c r="B467" s="304"/>
      <c r="C467" s="296"/>
      <c r="D467" s="297"/>
      <c r="E467" s="437"/>
      <c r="F467" s="437"/>
      <c r="G467" s="13"/>
      <c r="H467" s="13"/>
    </row>
    <row r="468" spans="1:8" ht="13.5">
      <c r="A468" s="294"/>
      <c r="B468" s="294"/>
      <c r="C468" s="294"/>
      <c r="D468" s="295"/>
      <c r="E468" s="438"/>
      <c r="F468" s="438"/>
      <c r="G468" s="13"/>
      <c r="H468" s="13"/>
    </row>
    <row r="469" spans="1:8" ht="14.25">
      <c r="A469" s="296"/>
      <c r="B469" s="304"/>
      <c r="C469" s="296"/>
      <c r="D469" s="297"/>
      <c r="E469" s="437"/>
      <c r="F469" s="437"/>
      <c r="G469" s="13"/>
      <c r="H469" s="13"/>
    </row>
    <row r="470" spans="1:8" ht="14.25">
      <c r="A470" s="296"/>
      <c r="B470" s="304"/>
      <c r="C470" s="296"/>
      <c r="D470" s="297"/>
      <c r="E470" s="437"/>
      <c r="F470" s="437"/>
      <c r="G470" s="13"/>
      <c r="H470" s="13"/>
    </row>
    <row r="471" spans="1:8" ht="14.25">
      <c r="A471" s="296"/>
      <c r="B471" s="304"/>
      <c r="C471" s="296"/>
      <c r="D471" s="297"/>
      <c r="E471" s="437"/>
      <c r="F471" s="437"/>
      <c r="G471" s="13"/>
      <c r="H471" s="13"/>
    </row>
    <row r="472" spans="1:8" ht="14.25">
      <c r="A472" s="296"/>
      <c r="B472" s="304"/>
      <c r="C472" s="296"/>
      <c r="D472" s="297"/>
      <c r="E472" s="437"/>
      <c r="F472" s="437"/>
      <c r="G472" s="13"/>
      <c r="H472" s="13"/>
    </row>
    <row r="473" spans="1:8" ht="13.5">
      <c r="A473" s="294"/>
      <c r="B473" s="294"/>
      <c r="C473" s="294"/>
      <c r="D473" s="295"/>
      <c r="E473" s="438"/>
      <c r="F473" s="438"/>
      <c r="G473" s="13"/>
      <c r="H473" s="13"/>
    </row>
    <row r="474" spans="1:8" ht="14.25">
      <c r="A474" s="296"/>
      <c r="B474" s="304"/>
      <c r="C474" s="296"/>
      <c r="D474" s="297"/>
      <c r="E474" s="437"/>
      <c r="F474" s="437"/>
      <c r="G474" s="13"/>
      <c r="H474" s="13"/>
    </row>
    <row r="475" spans="1:8" ht="14.25">
      <c r="A475" s="296"/>
      <c r="B475" s="304"/>
      <c r="C475" s="296"/>
      <c r="D475" s="297"/>
      <c r="E475" s="437"/>
      <c r="F475" s="437"/>
      <c r="G475" s="13"/>
      <c r="H475" s="13"/>
    </row>
    <row r="476" spans="1:8" ht="14.25">
      <c r="A476" s="296"/>
      <c r="B476" s="304"/>
      <c r="C476" s="296"/>
      <c r="D476" s="297"/>
      <c r="E476" s="437"/>
      <c r="F476" s="437"/>
      <c r="G476" s="13"/>
      <c r="H476" s="13"/>
    </row>
    <row r="477" spans="1:8" ht="14.25">
      <c r="A477" s="296"/>
      <c r="B477" s="304"/>
      <c r="C477" s="296"/>
      <c r="D477" s="297"/>
      <c r="E477" s="437"/>
      <c r="F477" s="437"/>
      <c r="G477" s="13"/>
      <c r="H477" s="13"/>
    </row>
    <row r="478" spans="1:8" ht="13.5">
      <c r="A478" s="294"/>
      <c r="B478" s="294"/>
      <c r="C478" s="294"/>
      <c r="D478" s="295"/>
      <c r="E478" s="438"/>
      <c r="F478" s="438"/>
      <c r="G478" s="13"/>
      <c r="H478" s="13"/>
    </row>
    <row r="479" spans="1:8" ht="14.25">
      <c r="A479" s="296"/>
      <c r="B479" s="304"/>
      <c r="C479" s="296"/>
      <c r="D479" s="297"/>
      <c r="E479" s="437"/>
      <c r="F479" s="437"/>
      <c r="G479" s="13"/>
      <c r="H479" s="13"/>
    </row>
    <row r="480" spans="1:8" ht="14.25">
      <c r="A480" s="296"/>
      <c r="B480" s="304"/>
      <c r="C480" s="296"/>
      <c r="D480" s="297"/>
      <c r="E480" s="437"/>
      <c r="F480" s="437"/>
      <c r="G480" s="13"/>
      <c r="H480" s="13"/>
    </row>
    <row r="481" spans="1:8" ht="14.25">
      <c r="A481" s="296"/>
      <c r="B481" s="304"/>
      <c r="C481" s="296"/>
      <c r="D481" s="297"/>
      <c r="E481" s="437"/>
      <c r="F481" s="437"/>
      <c r="G481" s="13"/>
      <c r="H481" s="13"/>
    </row>
    <row r="482" spans="1:8" ht="14.25">
      <c r="A482" s="296"/>
      <c r="B482" s="304"/>
      <c r="C482" s="296"/>
      <c r="D482" s="297"/>
      <c r="E482" s="437"/>
      <c r="F482" s="437"/>
      <c r="G482" s="13"/>
      <c r="H482" s="13"/>
    </row>
    <row r="483" spans="1:8" ht="13.5">
      <c r="A483" s="294"/>
      <c r="B483" s="294"/>
      <c r="C483" s="294"/>
      <c r="D483" s="295"/>
      <c r="E483" s="438"/>
      <c r="F483" s="438"/>
      <c r="G483" s="13"/>
      <c r="H483" s="13"/>
    </row>
    <row r="484" spans="1:8" ht="14.25">
      <c r="A484" s="296"/>
      <c r="B484" s="304"/>
      <c r="C484" s="296"/>
      <c r="D484" s="297"/>
      <c r="E484" s="437"/>
      <c r="F484" s="437"/>
      <c r="G484" s="13"/>
      <c r="H484" s="13"/>
    </row>
    <row r="485" spans="1:8" ht="14.25">
      <c r="A485" s="296"/>
      <c r="B485" s="304"/>
      <c r="C485" s="296"/>
      <c r="D485" s="297"/>
      <c r="E485" s="437"/>
      <c r="F485" s="437"/>
      <c r="G485" s="13"/>
      <c r="H485" s="13"/>
    </row>
    <row r="486" spans="1:8" ht="14.25">
      <c r="A486" s="296"/>
      <c r="B486" s="304"/>
      <c r="C486" s="296"/>
      <c r="D486" s="297"/>
      <c r="E486" s="437"/>
      <c r="F486" s="437"/>
      <c r="G486" s="13"/>
      <c r="H486" s="13"/>
    </row>
    <row r="487" spans="1:8" ht="14.25">
      <c r="A487" s="296"/>
      <c r="B487" s="304"/>
      <c r="C487" s="296"/>
      <c r="D487" s="297"/>
      <c r="E487" s="437"/>
      <c r="F487" s="437"/>
      <c r="G487" s="13"/>
      <c r="H487" s="13"/>
    </row>
    <row r="488" spans="1:8" ht="13.5">
      <c r="A488" s="294"/>
      <c r="B488" s="294"/>
      <c r="C488" s="294"/>
      <c r="D488" s="295"/>
      <c r="E488" s="438"/>
      <c r="F488" s="438"/>
      <c r="G488" s="13"/>
      <c r="H488" s="13"/>
    </row>
    <row r="489" spans="1:8" ht="14.25">
      <c r="A489" s="296"/>
      <c r="B489" s="304"/>
      <c r="C489" s="296"/>
      <c r="D489" s="297"/>
      <c r="E489" s="437"/>
      <c r="F489" s="437"/>
      <c r="G489" s="13"/>
      <c r="H489" s="13"/>
    </row>
    <row r="490" spans="1:8" ht="14.25">
      <c r="A490" s="296"/>
      <c r="B490" s="304"/>
      <c r="C490" s="296"/>
      <c r="D490" s="297"/>
      <c r="E490" s="437"/>
      <c r="F490" s="437"/>
      <c r="G490" s="13"/>
      <c r="H490" s="13"/>
    </row>
    <row r="491" spans="1:8" ht="14.25">
      <c r="A491" s="296"/>
      <c r="B491" s="304"/>
      <c r="C491" s="296"/>
      <c r="D491" s="297"/>
      <c r="E491" s="437"/>
      <c r="F491" s="437"/>
      <c r="G491" s="13"/>
      <c r="H491" s="13"/>
    </row>
    <row r="492" spans="1:8" ht="14.25">
      <c r="A492" s="296"/>
      <c r="B492" s="304"/>
      <c r="C492" s="296"/>
      <c r="D492" s="297"/>
      <c r="E492" s="437"/>
      <c r="F492" s="437"/>
      <c r="G492" s="13"/>
      <c r="H492" s="13"/>
    </row>
    <row r="493" spans="1:8" ht="13.5">
      <c r="A493" s="294"/>
      <c r="B493" s="294"/>
      <c r="C493" s="294"/>
      <c r="D493" s="295"/>
      <c r="E493" s="438"/>
      <c r="F493" s="438"/>
      <c r="G493" s="13"/>
      <c r="H493" s="13"/>
    </row>
    <row r="494" spans="1:8" ht="14.25">
      <c r="A494" s="296"/>
      <c r="B494" s="304"/>
      <c r="C494" s="296"/>
      <c r="D494" s="297"/>
      <c r="E494" s="437"/>
      <c r="F494" s="437"/>
      <c r="G494" s="13"/>
      <c r="H494" s="13"/>
    </row>
    <row r="495" spans="1:8" ht="14.25">
      <c r="A495" s="296"/>
      <c r="B495" s="304"/>
      <c r="C495" s="296"/>
      <c r="D495" s="297"/>
      <c r="E495" s="437"/>
      <c r="F495" s="437"/>
      <c r="G495" s="13"/>
      <c r="H495" s="13"/>
    </row>
    <row r="496" spans="1:8" ht="14.25">
      <c r="A496" s="296"/>
      <c r="B496" s="304"/>
      <c r="C496" s="296"/>
      <c r="D496" s="297"/>
      <c r="E496" s="437"/>
      <c r="F496" s="437"/>
      <c r="G496" s="13"/>
      <c r="H496" s="13"/>
    </row>
    <row r="497" spans="1:8" ht="14.25">
      <c r="A497" s="296"/>
      <c r="B497" s="304"/>
      <c r="C497" s="296"/>
      <c r="D497" s="297"/>
      <c r="E497" s="437"/>
      <c r="F497" s="437"/>
      <c r="G497" s="13"/>
      <c r="H497" s="13"/>
    </row>
    <row r="498" spans="1:8" ht="13.5">
      <c r="A498" s="294"/>
      <c r="B498" s="294"/>
      <c r="C498" s="294"/>
      <c r="D498" s="295"/>
      <c r="E498" s="438"/>
      <c r="F498" s="438"/>
      <c r="G498" s="13"/>
      <c r="H498" s="13"/>
    </row>
    <row r="499" spans="1:8" ht="14.25">
      <c r="A499" s="296"/>
      <c r="B499" s="304"/>
      <c r="C499" s="296"/>
      <c r="D499" s="297"/>
      <c r="E499" s="437"/>
      <c r="F499" s="437"/>
      <c r="G499" s="13"/>
      <c r="H499" s="13"/>
    </row>
    <row r="500" spans="1:8" ht="14.25">
      <c r="A500" s="296"/>
      <c r="B500" s="304"/>
      <c r="C500" s="296"/>
      <c r="D500" s="297"/>
      <c r="E500" s="437"/>
      <c r="F500" s="437"/>
      <c r="G500" s="13"/>
      <c r="H500" s="13"/>
    </row>
    <row r="501" spans="1:8" ht="14.25">
      <c r="A501" s="296"/>
      <c r="B501" s="304"/>
      <c r="C501" s="296"/>
      <c r="D501" s="297"/>
      <c r="E501" s="437"/>
      <c r="F501" s="437"/>
      <c r="G501" s="13"/>
      <c r="H501" s="13"/>
    </row>
    <row r="502" spans="1:8" ht="14.25">
      <c r="A502" s="296"/>
      <c r="B502" s="304"/>
      <c r="C502" s="296"/>
      <c r="D502" s="297"/>
      <c r="E502" s="437"/>
      <c r="F502" s="437"/>
      <c r="G502" s="13"/>
      <c r="H502" s="13"/>
    </row>
    <row r="503" spans="1:8" ht="13.5">
      <c r="A503" s="294"/>
      <c r="B503" s="294"/>
      <c r="C503" s="294"/>
      <c r="D503" s="295"/>
      <c r="E503" s="438"/>
      <c r="F503" s="438"/>
      <c r="G503" s="13"/>
      <c r="H503" s="13"/>
    </row>
    <row r="504" spans="1:8" ht="14.25">
      <c r="A504" s="296"/>
      <c r="B504" s="304"/>
      <c r="C504" s="296"/>
      <c r="D504" s="297"/>
      <c r="E504" s="437"/>
      <c r="F504" s="437"/>
      <c r="G504" s="13"/>
      <c r="H504" s="13"/>
    </row>
    <row r="505" spans="1:8" ht="14.25">
      <c r="A505" s="296"/>
      <c r="B505" s="304"/>
      <c r="C505" s="296"/>
      <c r="D505" s="297"/>
      <c r="E505" s="437"/>
      <c r="F505" s="437"/>
      <c r="G505" s="13"/>
      <c r="H505" s="13"/>
    </row>
    <row r="506" spans="1:8" ht="14.25">
      <c r="A506" s="296"/>
      <c r="B506" s="304"/>
      <c r="C506" s="296"/>
      <c r="D506" s="297"/>
      <c r="E506" s="437"/>
      <c r="F506" s="437"/>
      <c r="G506" s="13"/>
      <c r="H506" s="13"/>
    </row>
    <row r="507" spans="1:8" ht="14.25">
      <c r="A507" s="296"/>
      <c r="B507" s="304"/>
      <c r="C507" s="296"/>
      <c r="D507" s="297"/>
      <c r="E507" s="437"/>
      <c r="F507" s="437"/>
      <c r="G507" s="13"/>
      <c r="H507" s="13"/>
    </row>
    <row r="508" spans="1:8" ht="13.5">
      <c r="A508" s="294"/>
      <c r="B508" s="294"/>
      <c r="C508" s="294"/>
      <c r="D508" s="295"/>
      <c r="E508" s="438"/>
      <c r="F508" s="438"/>
      <c r="G508" s="13"/>
      <c r="H508" s="13"/>
    </row>
    <row r="509" spans="1:8" ht="14.25">
      <c r="A509" s="296"/>
      <c r="B509" s="304"/>
      <c r="C509" s="296"/>
      <c r="D509" s="297"/>
      <c r="E509" s="437"/>
      <c r="F509" s="437"/>
      <c r="G509" s="13"/>
      <c r="H509" s="13"/>
    </row>
    <row r="510" spans="1:8" ht="14.25">
      <c r="A510" s="296"/>
      <c r="B510" s="304"/>
      <c r="C510" s="296"/>
      <c r="D510" s="297"/>
      <c r="E510" s="437"/>
      <c r="F510" s="437"/>
      <c r="G510" s="13"/>
      <c r="H510" s="13"/>
    </row>
    <row r="511" spans="1:8" ht="14.25">
      <c r="A511" s="296"/>
      <c r="B511" s="304"/>
      <c r="C511" s="296"/>
      <c r="D511" s="297"/>
      <c r="E511" s="437"/>
      <c r="F511" s="437"/>
      <c r="G511" s="13"/>
      <c r="H511" s="13"/>
    </row>
    <row r="512" spans="1:8" ht="14.25">
      <c r="A512" s="296"/>
      <c r="B512" s="304"/>
      <c r="C512" s="296"/>
      <c r="D512" s="297"/>
      <c r="E512" s="437"/>
      <c r="F512" s="437"/>
      <c r="G512" s="13"/>
      <c r="H512" s="13"/>
    </row>
    <row r="513" spans="1:8" ht="13.5">
      <c r="A513" s="294"/>
      <c r="B513" s="294"/>
      <c r="C513" s="294"/>
      <c r="D513" s="295"/>
      <c r="E513" s="438"/>
      <c r="F513" s="438"/>
      <c r="G513" s="13"/>
      <c r="H513" s="13"/>
    </row>
    <row r="514" spans="1:8" ht="14.25">
      <c r="A514" s="296"/>
      <c r="B514" s="304"/>
      <c r="C514" s="296"/>
      <c r="D514" s="297"/>
      <c r="E514" s="437"/>
      <c r="F514" s="437"/>
      <c r="G514" s="13"/>
      <c r="H514" s="13"/>
    </row>
    <row r="515" spans="1:8" ht="14.25">
      <c r="A515" s="296"/>
      <c r="B515" s="304"/>
      <c r="C515" s="296"/>
      <c r="D515" s="297"/>
      <c r="E515" s="437"/>
      <c r="F515" s="437"/>
      <c r="G515" s="13"/>
      <c r="H515" s="13"/>
    </row>
    <row r="516" spans="1:8" ht="14.25">
      <c r="A516" s="296"/>
      <c r="B516" s="304"/>
      <c r="C516" s="296"/>
      <c r="D516" s="297"/>
      <c r="E516" s="437"/>
      <c r="F516" s="437"/>
      <c r="G516" s="13"/>
      <c r="H516" s="13"/>
    </row>
    <row r="517" spans="1:8" ht="14.25">
      <c r="A517" s="296"/>
      <c r="B517" s="304"/>
      <c r="C517" s="296"/>
      <c r="D517" s="297"/>
      <c r="E517" s="437"/>
      <c r="F517" s="437"/>
      <c r="G517" s="13"/>
      <c r="H517" s="13"/>
    </row>
    <row r="518" spans="1:8" ht="13.5">
      <c r="A518" s="294"/>
      <c r="B518" s="294"/>
      <c r="C518" s="294"/>
      <c r="D518" s="295"/>
      <c r="E518" s="438"/>
      <c r="F518" s="438"/>
      <c r="G518" s="13"/>
      <c r="H518" s="13"/>
    </row>
    <row r="519" spans="1:8" ht="14.25">
      <c r="A519" s="296"/>
      <c r="B519" s="304"/>
      <c r="C519" s="296"/>
      <c r="D519" s="297"/>
      <c r="E519" s="437"/>
      <c r="F519" s="437"/>
      <c r="G519" s="13"/>
      <c r="H519" s="13"/>
    </row>
    <row r="520" spans="1:8" ht="14.25">
      <c r="A520" s="296"/>
      <c r="B520" s="304"/>
      <c r="C520" s="296"/>
      <c r="D520" s="297"/>
      <c r="E520" s="437"/>
      <c r="F520" s="437"/>
      <c r="G520" s="13"/>
      <c r="H520" s="13"/>
    </row>
    <row r="521" spans="1:8" ht="14.25">
      <c r="A521" s="296"/>
      <c r="B521" s="304"/>
      <c r="C521" s="296"/>
      <c r="D521" s="297"/>
      <c r="E521" s="437"/>
      <c r="F521" s="437"/>
      <c r="G521" s="13"/>
      <c r="H521" s="13"/>
    </row>
    <row r="522" spans="1:8" ht="14.25">
      <c r="A522" s="296"/>
      <c r="B522" s="304"/>
      <c r="C522" s="296"/>
      <c r="D522" s="297"/>
      <c r="E522" s="437"/>
      <c r="F522" s="437"/>
      <c r="G522" s="13"/>
      <c r="H522" s="13"/>
    </row>
    <row r="523" spans="1:8" ht="13.5">
      <c r="A523" s="294"/>
      <c r="B523" s="294"/>
      <c r="C523" s="294"/>
      <c r="D523" s="295"/>
      <c r="E523" s="438"/>
      <c r="F523" s="438"/>
      <c r="G523" s="13"/>
      <c r="H523" s="13"/>
    </row>
    <row r="524" spans="1:8" ht="14.25">
      <c r="A524" s="296"/>
      <c r="B524" s="304"/>
      <c r="C524" s="296"/>
      <c r="D524" s="297"/>
      <c r="E524" s="437"/>
      <c r="F524" s="437"/>
      <c r="G524" s="13"/>
      <c r="H524" s="13"/>
    </row>
    <row r="525" spans="1:8" ht="14.25">
      <c r="A525" s="296"/>
      <c r="B525" s="304"/>
      <c r="C525" s="296"/>
      <c r="D525" s="297"/>
      <c r="E525" s="437"/>
      <c r="F525" s="437"/>
      <c r="G525" s="13"/>
      <c r="H525" s="13"/>
    </row>
    <row r="526" spans="1:8" ht="14.25">
      <c r="A526" s="296"/>
      <c r="B526" s="304"/>
      <c r="C526" s="296"/>
      <c r="D526" s="297"/>
      <c r="E526" s="437"/>
      <c r="F526" s="437"/>
      <c r="G526" s="13"/>
      <c r="H526" s="13"/>
    </row>
    <row r="527" spans="1:8" ht="14.25">
      <c r="A527" s="296"/>
      <c r="B527" s="304"/>
      <c r="C527" s="296"/>
      <c r="D527" s="297"/>
      <c r="E527" s="437"/>
      <c r="F527" s="437"/>
      <c r="G527" s="13"/>
      <c r="H527" s="13"/>
    </row>
    <row r="528" spans="1:8" ht="13.5">
      <c r="A528" s="294"/>
      <c r="B528" s="294"/>
      <c r="C528" s="294"/>
      <c r="D528" s="295"/>
      <c r="E528" s="438"/>
      <c r="F528" s="438"/>
      <c r="G528" s="13"/>
      <c r="H528" s="13"/>
    </row>
    <row r="529" spans="1:8" ht="14.25">
      <c r="A529" s="296"/>
      <c r="B529" s="304"/>
      <c r="C529" s="296"/>
      <c r="D529" s="297"/>
      <c r="E529" s="437"/>
      <c r="F529" s="437"/>
      <c r="G529" s="13"/>
      <c r="H529" s="13"/>
    </row>
    <row r="530" spans="1:8" ht="14.25">
      <c r="A530" s="296"/>
      <c r="B530" s="304"/>
      <c r="C530" s="296"/>
      <c r="D530" s="297"/>
      <c r="E530" s="437"/>
      <c r="F530" s="437"/>
      <c r="G530" s="13"/>
      <c r="H530" s="13"/>
    </row>
    <row r="531" spans="1:8" ht="14.25">
      <c r="A531" s="296"/>
      <c r="B531" s="304"/>
      <c r="C531" s="296"/>
      <c r="D531" s="297"/>
      <c r="E531" s="437"/>
      <c r="F531" s="437"/>
      <c r="G531" s="13"/>
      <c r="H531" s="13"/>
    </row>
    <row r="532" spans="1:8" ht="14.25">
      <c r="A532" s="296"/>
      <c r="B532" s="304"/>
      <c r="C532" s="296"/>
      <c r="D532" s="297"/>
      <c r="E532" s="437"/>
      <c r="F532" s="437"/>
      <c r="G532" s="13"/>
      <c r="H532" s="13"/>
    </row>
    <row r="533" spans="1:8" ht="13.5">
      <c r="A533" s="294"/>
      <c r="B533" s="294"/>
      <c r="C533" s="294"/>
      <c r="D533" s="295"/>
      <c r="E533" s="438"/>
      <c r="F533" s="438"/>
      <c r="G533" s="13"/>
      <c r="H533" s="13"/>
    </row>
    <row r="534" spans="1:8" ht="14.25">
      <c r="A534" s="296"/>
      <c r="B534" s="304"/>
      <c r="C534" s="296"/>
      <c r="D534" s="297"/>
      <c r="E534" s="437"/>
      <c r="F534" s="437"/>
      <c r="G534" s="13"/>
      <c r="H534" s="13"/>
    </row>
    <row r="535" spans="1:8" ht="14.25">
      <c r="A535" s="296"/>
      <c r="B535" s="304"/>
      <c r="C535" s="296"/>
      <c r="D535" s="297"/>
      <c r="E535" s="437"/>
      <c r="F535" s="437"/>
      <c r="G535" s="13"/>
      <c r="H535" s="13"/>
    </row>
    <row r="536" spans="1:8" ht="14.25">
      <c r="A536" s="296"/>
      <c r="B536" s="304"/>
      <c r="C536" s="296"/>
      <c r="D536" s="297"/>
      <c r="E536" s="437"/>
      <c r="F536" s="437"/>
      <c r="G536" s="13"/>
      <c r="H536" s="13"/>
    </row>
    <row r="537" spans="1:8" ht="14.25">
      <c r="A537" s="296"/>
      <c r="B537" s="304"/>
      <c r="C537" s="296"/>
      <c r="D537" s="297"/>
      <c r="E537" s="437"/>
      <c r="F537" s="437"/>
      <c r="G537" s="13"/>
      <c r="H537" s="13"/>
    </row>
    <row r="538" spans="1:8" ht="13.5">
      <c r="A538" s="294"/>
      <c r="B538" s="294"/>
      <c r="C538" s="294"/>
      <c r="D538" s="295"/>
      <c r="E538" s="438"/>
      <c r="F538" s="438"/>
      <c r="G538" s="13"/>
      <c r="H538" s="13"/>
    </row>
    <row r="539" spans="1:8" ht="14.25">
      <c r="A539" s="296"/>
      <c r="B539" s="304"/>
      <c r="C539" s="296"/>
      <c r="D539" s="297"/>
      <c r="E539" s="437"/>
      <c r="F539" s="437"/>
      <c r="G539" s="13"/>
      <c r="H539" s="13"/>
    </row>
    <row r="540" spans="1:8" ht="14.25">
      <c r="A540" s="296"/>
      <c r="B540" s="304"/>
      <c r="C540" s="296"/>
      <c r="D540" s="297"/>
      <c r="E540" s="437"/>
      <c r="F540" s="437"/>
      <c r="G540" s="13"/>
      <c r="H540" s="13"/>
    </row>
    <row r="541" spans="1:8" ht="14.25">
      <c r="A541" s="296"/>
      <c r="B541" s="304"/>
      <c r="C541" s="296"/>
      <c r="D541" s="297"/>
      <c r="E541" s="437"/>
      <c r="F541" s="437"/>
      <c r="G541" s="13"/>
      <c r="H541" s="13"/>
    </row>
    <row r="542" spans="1:8" ht="14.25">
      <c r="A542" s="296"/>
      <c r="B542" s="304"/>
      <c r="C542" s="296"/>
      <c r="D542" s="297"/>
      <c r="E542" s="437"/>
      <c r="F542" s="437"/>
      <c r="G542" s="13"/>
      <c r="H542" s="13"/>
    </row>
    <row r="543" spans="1:8" ht="13.5">
      <c r="A543" s="294"/>
      <c r="B543" s="294"/>
      <c r="C543" s="294"/>
      <c r="D543" s="295"/>
      <c r="E543" s="438"/>
      <c r="F543" s="438"/>
      <c r="G543" s="13"/>
      <c r="H543" s="13"/>
    </row>
    <row r="544" spans="1:8" ht="14.25">
      <c r="A544" s="296"/>
      <c r="B544" s="304"/>
      <c r="C544" s="296"/>
      <c r="D544" s="297"/>
      <c r="E544" s="437"/>
      <c r="F544" s="437"/>
      <c r="G544" s="13"/>
      <c r="H544" s="13"/>
    </row>
    <row r="545" spans="1:8" ht="14.25">
      <c r="A545" s="296"/>
      <c r="B545" s="304"/>
      <c r="C545" s="296"/>
      <c r="D545" s="297"/>
      <c r="E545" s="437"/>
      <c r="F545" s="437"/>
      <c r="G545" s="13"/>
      <c r="H545" s="13"/>
    </row>
    <row r="546" spans="1:8" ht="14.25">
      <c r="A546" s="296"/>
      <c r="B546" s="304"/>
      <c r="C546" s="296"/>
      <c r="D546" s="297"/>
      <c r="E546" s="437"/>
      <c r="F546" s="437"/>
      <c r="G546" s="13"/>
      <c r="H546" s="13"/>
    </row>
    <row r="547" spans="1:8" ht="14.25">
      <c r="A547" s="296"/>
      <c r="B547" s="304"/>
      <c r="C547" s="296"/>
      <c r="D547" s="297"/>
      <c r="E547" s="437"/>
      <c r="F547" s="437"/>
      <c r="G547" s="13"/>
      <c r="H547" s="13"/>
    </row>
    <row r="548" spans="1:8" ht="13.5">
      <c r="A548" s="294"/>
      <c r="B548" s="294"/>
      <c r="C548" s="294"/>
      <c r="D548" s="295"/>
      <c r="E548" s="438"/>
      <c r="F548" s="438"/>
      <c r="G548" s="13"/>
      <c r="H548" s="13"/>
    </row>
    <row r="549" spans="1:8" ht="14.25">
      <c r="A549" s="296"/>
      <c r="B549" s="304"/>
      <c r="C549" s="296"/>
      <c r="D549" s="297"/>
      <c r="E549" s="437"/>
      <c r="F549" s="437"/>
      <c r="G549" s="13"/>
      <c r="H549" s="13"/>
    </row>
    <row r="550" spans="1:8" ht="14.25">
      <c r="A550" s="296"/>
      <c r="B550" s="304"/>
      <c r="C550" s="296"/>
      <c r="D550" s="297"/>
      <c r="E550" s="437"/>
      <c r="F550" s="437"/>
      <c r="G550" s="13"/>
      <c r="H550" s="13"/>
    </row>
    <row r="551" spans="1:8" ht="14.25">
      <c r="A551" s="296"/>
      <c r="B551" s="304"/>
      <c r="C551" s="296"/>
      <c r="D551" s="297"/>
      <c r="E551" s="437"/>
      <c r="F551" s="437"/>
      <c r="G551" s="13"/>
      <c r="H551" s="13"/>
    </row>
    <row r="552" spans="1:8" ht="14.25">
      <c r="A552" s="296"/>
      <c r="B552" s="304"/>
      <c r="C552" s="296"/>
      <c r="D552" s="297"/>
      <c r="E552" s="437"/>
      <c r="F552" s="437"/>
      <c r="G552" s="13"/>
      <c r="H552" s="13"/>
    </row>
    <row r="553" spans="1:8" ht="13.5">
      <c r="A553" s="294"/>
      <c r="B553" s="294"/>
      <c r="C553" s="294"/>
      <c r="D553" s="295"/>
      <c r="E553" s="438"/>
      <c r="F553" s="438"/>
      <c r="G553" s="13"/>
      <c r="H553" s="13"/>
    </row>
    <row r="554" spans="1:8" ht="14.25">
      <c r="A554" s="296"/>
      <c r="B554" s="304"/>
      <c r="C554" s="296"/>
      <c r="D554" s="297"/>
      <c r="E554" s="437"/>
      <c r="F554" s="437"/>
      <c r="G554" s="13"/>
      <c r="H554" s="13"/>
    </row>
    <row r="555" spans="1:8" ht="14.25">
      <c r="A555" s="296"/>
      <c r="B555" s="304"/>
      <c r="C555" s="296"/>
      <c r="D555" s="297"/>
      <c r="E555" s="437"/>
      <c r="F555" s="437"/>
      <c r="G555" s="13"/>
      <c r="H555" s="13"/>
    </row>
    <row r="556" spans="1:8" ht="14.25">
      <c r="A556" s="296"/>
      <c r="B556" s="304"/>
      <c r="C556" s="296"/>
      <c r="D556" s="297"/>
      <c r="E556" s="437"/>
      <c r="F556" s="437"/>
      <c r="G556" s="13"/>
      <c r="H556" s="13"/>
    </row>
    <row r="557" spans="1:8" ht="14.25">
      <c r="A557" s="296"/>
      <c r="B557" s="304"/>
      <c r="C557" s="296"/>
      <c r="D557" s="297"/>
      <c r="E557" s="437"/>
      <c r="F557" s="437"/>
      <c r="G557" s="13"/>
      <c r="H557" s="13"/>
    </row>
    <row r="558" spans="1:8" ht="13.5">
      <c r="A558" s="294"/>
      <c r="B558" s="294"/>
      <c r="C558" s="294"/>
      <c r="D558" s="295"/>
      <c r="E558" s="438"/>
      <c r="F558" s="438"/>
      <c r="G558" s="13"/>
      <c r="H558" s="13"/>
    </row>
    <row r="559" spans="1:8" ht="14.25">
      <c r="A559" s="296"/>
      <c r="B559" s="304"/>
      <c r="C559" s="296"/>
      <c r="D559" s="297"/>
      <c r="E559" s="437"/>
      <c r="F559" s="437"/>
      <c r="G559" s="13"/>
      <c r="H559" s="13"/>
    </row>
    <row r="560" spans="1:8" ht="14.25">
      <c r="A560" s="296"/>
      <c r="B560" s="304"/>
      <c r="C560" s="296"/>
      <c r="D560" s="297"/>
      <c r="E560" s="437"/>
      <c r="F560" s="437"/>
      <c r="G560" s="13"/>
      <c r="H560" s="13"/>
    </row>
    <row r="561" spans="1:8" ht="14.25">
      <c r="A561" s="296"/>
      <c r="B561" s="304"/>
      <c r="C561" s="296"/>
      <c r="D561" s="297"/>
      <c r="E561" s="437"/>
      <c r="F561" s="437"/>
      <c r="G561" s="13"/>
      <c r="H561" s="13"/>
    </row>
    <row r="562" spans="1:8" ht="14.25">
      <c r="A562" s="296"/>
      <c r="B562" s="304"/>
      <c r="C562" s="296"/>
      <c r="D562" s="297"/>
      <c r="E562" s="437"/>
      <c r="F562" s="437"/>
      <c r="G562" s="13"/>
      <c r="H562" s="13"/>
    </row>
    <row r="563" spans="1:8" ht="13.5">
      <c r="A563" s="294"/>
      <c r="B563" s="294"/>
      <c r="C563" s="294"/>
      <c r="D563" s="295"/>
      <c r="E563" s="438"/>
      <c r="F563" s="438"/>
      <c r="G563" s="13"/>
      <c r="H563" s="13"/>
    </row>
    <row r="564" spans="1:8" ht="14.25">
      <c r="A564" s="296"/>
      <c r="B564" s="304"/>
      <c r="C564" s="296"/>
      <c r="D564" s="297"/>
      <c r="E564" s="437"/>
      <c r="F564" s="437"/>
      <c r="G564" s="13"/>
      <c r="H564" s="13"/>
    </row>
    <row r="565" spans="1:8" ht="14.25">
      <c r="A565" s="296"/>
      <c r="B565" s="304"/>
      <c r="C565" s="296"/>
      <c r="D565" s="297"/>
      <c r="E565" s="437"/>
      <c r="F565" s="437"/>
      <c r="G565" s="13"/>
      <c r="H565" s="13"/>
    </row>
    <row r="566" spans="1:8" ht="14.25">
      <c r="A566" s="296"/>
      <c r="B566" s="304"/>
      <c r="C566" s="296"/>
      <c r="D566" s="297"/>
      <c r="E566" s="437"/>
      <c r="F566" s="437"/>
      <c r="G566" s="13"/>
      <c r="H566" s="13"/>
    </row>
    <row r="567" spans="1:8" ht="14.25">
      <c r="A567" s="296"/>
      <c r="B567" s="304"/>
      <c r="C567" s="296"/>
      <c r="D567" s="297"/>
      <c r="E567" s="437"/>
      <c r="F567" s="437"/>
      <c r="G567" s="13"/>
      <c r="H567" s="13"/>
    </row>
    <row r="568" spans="1:8" ht="13.5">
      <c r="A568" s="294"/>
      <c r="B568" s="294"/>
      <c r="C568" s="294"/>
      <c r="D568" s="295"/>
      <c r="E568" s="438"/>
      <c r="F568" s="438"/>
      <c r="G568" s="13"/>
      <c r="H568" s="13"/>
    </row>
    <row r="569" spans="1:8" ht="14.25">
      <c r="A569" s="296"/>
      <c r="B569" s="304"/>
      <c r="C569" s="296"/>
      <c r="D569" s="297"/>
      <c r="E569" s="437"/>
      <c r="F569" s="437"/>
      <c r="G569" s="13"/>
      <c r="H569" s="13"/>
    </row>
    <row r="570" spans="1:8" ht="14.25">
      <c r="A570" s="296"/>
      <c r="B570" s="304"/>
      <c r="C570" s="296"/>
      <c r="D570" s="297"/>
      <c r="E570" s="437"/>
      <c r="F570" s="437"/>
      <c r="G570" s="13"/>
      <c r="H570" s="13"/>
    </row>
    <row r="571" spans="1:8" ht="14.25">
      <c r="A571" s="296"/>
      <c r="B571" s="304"/>
      <c r="C571" s="296"/>
      <c r="D571" s="297"/>
      <c r="E571" s="437"/>
      <c r="F571" s="437"/>
      <c r="G571" s="13"/>
      <c r="H571" s="13"/>
    </row>
    <row r="572" spans="1:8" ht="14.25">
      <c r="A572" s="296"/>
      <c r="B572" s="304"/>
      <c r="C572" s="296"/>
      <c r="D572" s="297"/>
      <c r="E572" s="437"/>
      <c r="F572" s="437"/>
      <c r="G572" s="13"/>
      <c r="H572" s="13"/>
    </row>
    <row r="573" spans="1:8" ht="13.5">
      <c r="A573" s="294"/>
      <c r="B573" s="294"/>
      <c r="C573" s="294"/>
      <c r="D573" s="295"/>
      <c r="E573" s="438"/>
      <c r="F573" s="438"/>
      <c r="G573" s="13"/>
      <c r="H573" s="13"/>
    </row>
    <row r="574" spans="1:8" ht="14.25">
      <c r="A574" s="296"/>
      <c r="B574" s="304"/>
      <c r="C574" s="296"/>
      <c r="D574" s="297"/>
      <c r="E574" s="437"/>
      <c r="F574" s="437"/>
      <c r="G574" s="13"/>
      <c r="H574" s="13"/>
    </row>
    <row r="575" spans="1:8" ht="14.25">
      <c r="A575" s="296"/>
      <c r="B575" s="304"/>
      <c r="C575" s="296"/>
      <c r="D575" s="297"/>
      <c r="E575" s="437"/>
      <c r="F575" s="437"/>
      <c r="G575" s="13"/>
      <c r="H575" s="13"/>
    </row>
    <row r="576" spans="1:8" ht="14.25">
      <c r="A576" s="296"/>
      <c r="B576" s="304"/>
      <c r="C576" s="296"/>
      <c r="D576" s="297"/>
      <c r="E576" s="437"/>
      <c r="F576" s="437"/>
      <c r="G576" s="13"/>
      <c r="H576" s="13"/>
    </row>
    <row r="577" spans="1:8" ht="14.25">
      <c r="A577" s="296"/>
      <c r="B577" s="304"/>
      <c r="C577" s="296"/>
      <c r="D577" s="297"/>
      <c r="E577" s="437"/>
      <c r="F577" s="437"/>
      <c r="G577" s="13"/>
      <c r="H577" s="13"/>
    </row>
    <row r="578" spans="1:8" ht="13.5">
      <c r="A578" s="294"/>
      <c r="B578" s="294"/>
      <c r="C578" s="294"/>
      <c r="D578" s="295"/>
      <c r="E578" s="438"/>
      <c r="F578" s="438"/>
      <c r="G578" s="13"/>
      <c r="H578" s="13"/>
    </row>
    <row r="579" spans="1:8" ht="14.25">
      <c r="A579" s="296"/>
      <c r="B579" s="304"/>
      <c r="C579" s="296"/>
      <c r="D579" s="297"/>
      <c r="E579" s="437"/>
      <c r="F579" s="437"/>
      <c r="G579" s="13"/>
      <c r="H579" s="13"/>
    </row>
    <row r="580" spans="1:8" ht="14.25">
      <c r="A580" s="296"/>
      <c r="B580" s="304"/>
      <c r="C580" s="296"/>
      <c r="D580" s="297"/>
      <c r="E580" s="437"/>
      <c r="F580" s="437"/>
      <c r="G580" s="13"/>
      <c r="H580" s="13"/>
    </row>
    <row r="581" spans="1:8" ht="14.25">
      <c r="A581" s="296"/>
      <c r="B581" s="304"/>
      <c r="C581" s="296"/>
      <c r="D581" s="297"/>
      <c r="E581" s="437"/>
      <c r="F581" s="437"/>
      <c r="G581" s="13"/>
      <c r="H581" s="13"/>
    </row>
    <row r="582" spans="1:8" ht="14.25">
      <c r="A582" s="296"/>
      <c r="B582" s="304"/>
      <c r="C582" s="296"/>
      <c r="D582" s="297"/>
      <c r="E582" s="437"/>
      <c r="F582" s="437"/>
      <c r="G582" s="13"/>
      <c r="H582" s="13"/>
    </row>
    <row r="583" spans="1:8" ht="13.5">
      <c r="A583" s="294"/>
      <c r="B583" s="294"/>
      <c r="C583" s="294"/>
      <c r="D583" s="295"/>
      <c r="E583" s="438"/>
      <c r="F583" s="438"/>
      <c r="G583" s="13"/>
      <c r="H583" s="13"/>
    </row>
    <row r="584" spans="1:8" ht="14.25">
      <c r="A584" s="296"/>
      <c r="B584" s="304"/>
      <c r="C584" s="296"/>
      <c r="D584" s="297"/>
      <c r="E584" s="437"/>
      <c r="F584" s="437"/>
      <c r="G584" s="13"/>
      <c r="H584" s="13"/>
    </row>
    <row r="585" spans="1:8" ht="14.25">
      <c r="A585" s="296"/>
      <c r="B585" s="304"/>
      <c r="C585" s="296"/>
      <c r="D585" s="297"/>
      <c r="E585" s="437"/>
      <c r="F585" s="437"/>
      <c r="G585" s="13"/>
      <c r="H585" s="13"/>
    </row>
    <row r="586" spans="1:8" ht="14.25">
      <c r="A586" s="296"/>
      <c r="B586" s="304"/>
      <c r="C586" s="296"/>
      <c r="D586" s="297"/>
      <c r="E586" s="437"/>
      <c r="F586" s="437"/>
      <c r="G586" s="13"/>
      <c r="H586" s="13"/>
    </row>
    <row r="587" spans="1:8" ht="14.25">
      <c r="A587" s="296"/>
      <c r="B587" s="304"/>
      <c r="C587" s="296"/>
      <c r="D587" s="297"/>
      <c r="E587" s="437"/>
      <c r="F587" s="437"/>
      <c r="G587" s="13"/>
      <c r="H587" s="13"/>
    </row>
    <row r="588" spans="1:8" ht="13.5">
      <c r="A588" s="294"/>
      <c r="B588" s="294"/>
      <c r="C588" s="294"/>
      <c r="D588" s="295"/>
      <c r="E588" s="438"/>
      <c r="F588" s="438"/>
      <c r="G588" s="13"/>
      <c r="H588" s="13"/>
    </row>
    <row r="589" spans="1:8" ht="14.25">
      <c r="A589" s="296"/>
      <c r="B589" s="304"/>
      <c r="C589" s="296"/>
      <c r="D589" s="297"/>
      <c r="E589" s="437"/>
      <c r="F589" s="437"/>
      <c r="G589" s="13"/>
      <c r="H589" s="13"/>
    </row>
    <row r="590" spans="1:8" ht="14.25">
      <c r="A590" s="296"/>
      <c r="B590" s="304"/>
      <c r="C590" s="296"/>
      <c r="D590" s="297"/>
      <c r="E590" s="437"/>
      <c r="F590" s="437"/>
      <c r="G590" s="13"/>
      <c r="H590" s="13"/>
    </row>
    <row r="591" spans="1:8" ht="14.25">
      <c r="A591" s="296"/>
      <c r="B591" s="304"/>
      <c r="C591" s="296"/>
      <c r="D591" s="297"/>
      <c r="E591" s="437"/>
      <c r="F591" s="437"/>
      <c r="G591" s="13"/>
      <c r="H591" s="13"/>
    </row>
    <row r="592" spans="1:8" ht="14.25">
      <c r="A592" s="296"/>
      <c r="B592" s="304"/>
      <c r="C592" s="296"/>
      <c r="D592" s="297"/>
      <c r="E592" s="437"/>
      <c r="F592" s="437"/>
      <c r="G592" s="13"/>
      <c r="H592" s="13"/>
    </row>
    <row r="593" spans="1:8" ht="13.5">
      <c r="A593" s="294"/>
      <c r="B593" s="294"/>
      <c r="C593" s="294"/>
      <c r="D593" s="295"/>
      <c r="E593" s="438"/>
      <c r="F593" s="438"/>
      <c r="G593" s="13"/>
      <c r="H593" s="13"/>
    </row>
    <row r="594" spans="1:8" ht="14.25">
      <c r="A594" s="296"/>
      <c r="B594" s="304"/>
      <c r="C594" s="296"/>
      <c r="D594" s="297"/>
      <c r="E594" s="437"/>
      <c r="F594" s="437"/>
      <c r="G594" s="13"/>
      <c r="H594" s="13"/>
    </row>
    <row r="595" spans="1:8" ht="14.25">
      <c r="A595" s="296"/>
      <c r="B595" s="304"/>
      <c r="C595" s="296"/>
      <c r="D595" s="297"/>
      <c r="E595" s="437"/>
      <c r="F595" s="437"/>
      <c r="G595" s="13"/>
      <c r="H595" s="13"/>
    </row>
    <row r="596" spans="1:8" ht="14.25">
      <c r="A596" s="296"/>
      <c r="B596" s="304"/>
      <c r="C596" s="296"/>
      <c r="D596" s="297"/>
      <c r="E596" s="437"/>
      <c r="F596" s="437"/>
      <c r="G596" s="13"/>
      <c r="H596" s="13"/>
    </row>
    <row r="597" spans="1:8" ht="14.25">
      <c r="A597" s="296"/>
      <c r="B597" s="304"/>
      <c r="C597" s="296"/>
      <c r="D597" s="297"/>
      <c r="E597" s="437"/>
      <c r="F597" s="437"/>
      <c r="G597" s="13"/>
      <c r="H597" s="13"/>
    </row>
    <row r="598" spans="1:8" ht="13.5">
      <c r="A598" s="294"/>
      <c r="B598" s="294"/>
      <c r="C598" s="294"/>
      <c r="D598" s="295"/>
      <c r="E598" s="438"/>
      <c r="F598" s="438"/>
      <c r="G598" s="13"/>
      <c r="H598" s="13"/>
    </row>
    <row r="599" spans="1:8" ht="14.25">
      <c r="A599" s="296"/>
      <c r="B599" s="304"/>
      <c r="C599" s="296"/>
      <c r="D599" s="297"/>
      <c r="E599" s="437"/>
      <c r="F599" s="437"/>
      <c r="G599" s="13"/>
      <c r="H599" s="13"/>
    </row>
    <row r="600" spans="1:8" ht="14.25">
      <c r="A600" s="296"/>
      <c r="B600" s="304"/>
      <c r="C600" s="296"/>
      <c r="D600" s="297"/>
      <c r="E600" s="437"/>
      <c r="F600" s="437"/>
      <c r="G600" s="13"/>
      <c r="H600" s="13"/>
    </row>
    <row r="601" spans="1:8" ht="14.25">
      <c r="A601" s="296"/>
      <c r="B601" s="304"/>
      <c r="C601" s="296"/>
      <c r="D601" s="297"/>
      <c r="E601" s="437"/>
      <c r="F601" s="437"/>
      <c r="G601" s="13"/>
      <c r="H601" s="13"/>
    </row>
    <row r="602" spans="1:8" ht="14.25">
      <c r="A602" s="296"/>
      <c r="B602" s="304"/>
      <c r="C602" s="296"/>
      <c r="D602" s="297"/>
      <c r="E602" s="437"/>
      <c r="F602" s="437"/>
      <c r="G602" s="13"/>
      <c r="H602" s="13"/>
    </row>
    <row r="603" spans="1:8" ht="13.5">
      <c r="A603" s="294"/>
      <c r="B603" s="294"/>
      <c r="C603" s="294"/>
      <c r="D603" s="295"/>
      <c r="E603" s="438"/>
      <c r="F603" s="438"/>
      <c r="G603" s="13"/>
      <c r="H603" s="13"/>
    </row>
    <row r="604" spans="1:8" ht="14.25">
      <c r="A604" s="296"/>
      <c r="B604" s="304"/>
      <c r="C604" s="296"/>
      <c r="D604" s="297"/>
      <c r="E604" s="437"/>
      <c r="F604" s="437"/>
      <c r="G604" s="13"/>
      <c r="H604" s="13"/>
    </row>
    <row r="605" spans="1:8" ht="14.25">
      <c r="A605" s="296"/>
      <c r="B605" s="304"/>
      <c r="C605" s="296"/>
      <c r="D605" s="297"/>
      <c r="E605" s="437"/>
      <c r="F605" s="437"/>
      <c r="G605" s="13"/>
      <c r="H605" s="13"/>
    </row>
    <row r="606" spans="1:8" ht="14.25">
      <c r="A606" s="296"/>
      <c r="B606" s="304"/>
      <c r="C606" s="296"/>
      <c r="D606" s="297"/>
      <c r="E606" s="437"/>
      <c r="F606" s="437"/>
      <c r="G606" s="13"/>
      <c r="H606" s="13"/>
    </row>
    <row r="607" spans="1:8" ht="14.25">
      <c r="A607" s="296"/>
      <c r="B607" s="304"/>
      <c r="C607" s="296"/>
      <c r="D607" s="297"/>
      <c r="E607" s="437"/>
      <c r="F607" s="437"/>
      <c r="G607" s="13"/>
      <c r="H607" s="13"/>
    </row>
    <row r="608" spans="1:8" ht="13.5">
      <c r="A608" s="294"/>
      <c r="B608" s="294"/>
      <c r="C608" s="294"/>
      <c r="D608" s="295"/>
      <c r="E608" s="438"/>
      <c r="F608" s="438"/>
      <c r="G608" s="13"/>
      <c r="H608" s="13"/>
    </row>
    <row r="609" spans="1:8" ht="14.25">
      <c r="A609" s="296"/>
      <c r="B609" s="304"/>
      <c r="C609" s="296"/>
      <c r="D609" s="297"/>
      <c r="E609" s="437"/>
      <c r="F609" s="437"/>
      <c r="G609" s="13"/>
      <c r="H609" s="13"/>
    </row>
    <row r="610" spans="1:8" ht="14.25">
      <c r="A610" s="296"/>
      <c r="B610" s="304"/>
      <c r="C610" s="296"/>
      <c r="D610" s="297"/>
      <c r="E610" s="437"/>
      <c r="F610" s="437"/>
      <c r="G610" s="13"/>
      <c r="H610" s="13"/>
    </row>
    <row r="611" spans="1:8" ht="14.25">
      <c r="A611" s="296"/>
      <c r="B611" s="304"/>
      <c r="C611" s="296"/>
      <c r="D611" s="297"/>
      <c r="E611" s="437"/>
      <c r="F611" s="437"/>
      <c r="G611" s="13"/>
      <c r="H611" s="13"/>
    </row>
    <row r="612" spans="1:8" ht="14.25">
      <c r="A612" s="296"/>
      <c r="B612" s="304"/>
      <c r="C612" s="296"/>
      <c r="D612" s="297"/>
      <c r="E612" s="437"/>
      <c r="F612" s="437"/>
      <c r="G612" s="13"/>
      <c r="H612" s="13"/>
    </row>
    <row r="613" spans="1:8" ht="13.5">
      <c r="A613" s="294"/>
      <c r="B613" s="294"/>
      <c r="C613" s="294"/>
      <c r="D613" s="295"/>
      <c r="E613" s="438"/>
      <c r="F613" s="438"/>
      <c r="G613" s="13"/>
      <c r="H613" s="13"/>
    </row>
    <row r="614" spans="1:8" ht="14.25">
      <c r="A614" s="296"/>
      <c r="B614" s="304"/>
      <c r="C614" s="296"/>
      <c r="D614" s="297"/>
      <c r="E614" s="437"/>
      <c r="F614" s="437"/>
      <c r="G614" s="13"/>
      <c r="H614" s="13"/>
    </row>
    <row r="615" spans="1:8" ht="14.25">
      <c r="A615" s="296"/>
      <c r="B615" s="304"/>
      <c r="C615" s="296"/>
      <c r="D615" s="297"/>
      <c r="E615" s="437"/>
      <c r="F615" s="437"/>
      <c r="G615" s="13"/>
      <c r="H615" s="13"/>
    </row>
    <row r="616" spans="1:8" ht="14.25">
      <c r="A616" s="296"/>
      <c r="B616" s="304"/>
      <c r="C616" s="296"/>
      <c r="D616" s="297"/>
      <c r="E616" s="437"/>
      <c r="F616" s="437"/>
      <c r="G616" s="13"/>
      <c r="H616" s="13"/>
    </row>
    <row r="617" spans="1:8" ht="14.25">
      <c r="A617" s="296"/>
      <c r="B617" s="304"/>
      <c r="C617" s="296"/>
      <c r="D617" s="297"/>
      <c r="E617" s="437"/>
      <c r="F617" s="437"/>
      <c r="G617" s="13"/>
      <c r="H617" s="13"/>
    </row>
    <row r="618" spans="1:8" ht="13.5">
      <c r="A618" s="294"/>
      <c r="B618" s="294"/>
      <c r="C618" s="294"/>
      <c r="D618" s="295"/>
      <c r="E618" s="438"/>
      <c r="F618" s="438"/>
      <c r="G618" s="13"/>
      <c r="H618" s="13"/>
    </row>
    <row r="619" spans="1:8" ht="14.25">
      <c r="A619" s="296"/>
      <c r="B619" s="304"/>
      <c r="C619" s="296"/>
      <c r="D619" s="297"/>
      <c r="E619" s="437"/>
      <c r="F619" s="437"/>
      <c r="G619" s="13"/>
      <c r="H619" s="13"/>
    </row>
    <row r="620" spans="1:8" ht="14.25">
      <c r="A620" s="296"/>
      <c r="B620" s="304"/>
      <c r="C620" s="296"/>
      <c r="D620" s="297"/>
      <c r="E620" s="437"/>
      <c r="F620" s="437"/>
      <c r="G620" s="13"/>
      <c r="H620" s="13"/>
    </row>
    <row r="621" spans="1:8" ht="14.25">
      <c r="A621" s="296"/>
      <c r="B621" s="304"/>
      <c r="C621" s="296"/>
      <c r="D621" s="297"/>
      <c r="E621" s="437"/>
      <c r="F621" s="437"/>
      <c r="G621" s="13"/>
      <c r="H621" s="13"/>
    </row>
    <row r="622" spans="1:8" ht="14.25">
      <c r="A622" s="296"/>
      <c r="B622" s="304"/>
      <c r="C622" s="296"/>
      <c r="D622" s="297"/>
      <c r="E622" s="437"/>
      <c r="F622" s="437"/>
      <c r="G622" s="13"/>
      <c r="H622" s="13"/>
    </row>
    <row r="623" spans="1:8" ht="13.5">
      <c r="A623" s="294"/>
      <c r="B623" s="294"/>
      <c r="C623" s="294"/>
      <c r="D623" s="295"/>
      <c r="E623" s="438"/>
      <c r="F623" s="438"/>
      <c r="G623" s="13"/>
      <c r="H623" s="13"/>
    </row>
    <row r="624" spans="1:8" ht="14.25">
      <c r="A624" s="296"/>
      <c r="B624" s="304"/>
      <c r="C624" s="296"/>
      <c r="D624" s="297"/>
      <c r="E624" s="437"/>
      <c r="F624" s="437"/>
      <c r="G624" s="13"/>
      <c r="H624" s="13"/>
    </row>
    <row r="625" spans="1:8" ht="14.25">
      <c r="A625" s="296"/>
      <c r="B625" s="304"/>
      <c r="C625" s="296"/>
      <c r="D625" s="297"/>
      <c r="E625" s="437"/>
      <c r="F625" s="437"/>
      <c r="G625" s="13"/>
      <c r="H625" s="13"/>
    </row>
    <row r="626" spans="1:8" ht="14.25">
      <c r="A626" s="296"/>
      <c r="B626" s="304"/>
      <c r="C626" s="296"/>
      <c r="D626" s="297"/>
      <c r="E626" s="437"/>
      <c r="F626" s="437"/>
      <c r="G626" s="13"/>
      <c r="H626" s="13"/>
    </row>
    <row r="627" spans="1:8" ht="14.25">
      <c r="A627" s="296"/>
      <c r="B627" s="304"/>
      <c r="C627" s="296"/>
      <c r="D627" s="297"/>
      <c r="E627" s="437"/>
      <c r="F627" s="437"/>
      <c r="G627" s="13"/>
      <c r="H627" s="13"/>
    </row>
    <row r="628" spans="1:8" ht="13.5">
      <c r="A628" s="294"/>
      <c r="B628" s="294"/>
      <c r="C628" s="294"/>
      <c r="D628" s="295"/>
      <c r="E628" s="438"/>
      <c r="F628" s="438"/>
      <c r="G628" s="13"/>
      <c r="H628" s="13"/>
    </row>
    <row r="629" spans="1:8" ht="14.25">
      <c r="A629" s="296"/>
      <c r="B629" s="304"/>
      <c r="C629" s="296"/>
      <c r="D629" s="297"/>
      <c r="E629" s="437"/>
      <c r="F629" s="437"/>
      <c r="G629" s="13"/>
      <c r="H629" s="13"/>
    </row>
    <row r="630" spans="1:8" ht="14.25">
      <c r="A630" s="296"/>
      <c r="B630" s="304"/>
      <c r="C630" s="296"/>
      <c r="D630" s="297"/>
      <c r="E630" s="437"/>
      <c r="F630" s="437"/>
      <c r="G630" s="13"/>
      <c r="H630" s="13"/>
    </row>
    <row r="631" spans="1:8" ht="14.25">
      <c r="A631" s="296"/>
      <c r="B631" s="304"/>
      <c r="C631" s="296"/>
      <c r="D631" s="297"/>
      <c r="E631" s="437"/>
      <c r="F631" s="437"/>
      <c r="G631" s="13"/>
      <c r="H631" s="13"/>
    </row>
    <row r="632" spans="1:8" ht="14.25">
      <c r="A632" s="296"/>
      <c r="B632" s="304"/>
      <c r="C632" s="296"/>
      <c r="D632" s="297"/>
      <c r="E632" s="437"/>
      <c r="F632" s="437"/>
      <c r="G632" s="13"/>
      <c r="H632" s="13"/>
    </row>
    <row r="633" spans="1:8" ht="13.5">
      <c r="A633" s="294"/>
      <c r="B633" s="294"/>
      <c r="C633" s="294"/>
      <c r="D633" s="295"/>
      <c r="E633" s="438"/>
      <c r="F633" s="438"/>
      <c r="G633" s="13"/>
      <c r="H633" s="13"/>
    </row>
    <row r="634" spans="1:8" ht="14.25">
      <c r="A634" s="296"/>
      <c r="B634" s="304"/>
      <c r="C634" s="296"/>
      <c r="D634" s="297"/>
      <c r="E634" s="437"/>
      <c r="F634" s="437"/>
      <c r="G634" s="13"/>
      <c r="H634" s="13"/>
    </row>
    <row r="635" spans="1:8" ht="14.25">
      <c r="A635" s="296"/>
      <c r="B635" s="304"/>
      <c r="C635" s="296"/>
      <c r="D635" s="297"/>
      <c r="E635" s="437"/>
      <c r="F635" s="437"/>
      <c r="G635" s="13"/>
      <c r="H635" s="13"/>
    </row>
    <row r="636" spans="1:8" ht="14.25">
      <c r="A636" s="296"/>
      <c r="B636" s="304"/>
      <c r="C636" s="296"/>
      <c r="D636" s="297"/>
      <c r="E636" s="437"/>
      <c r="F636" s="437"/>
      <c r="G636" s="13"/>
      <c r="H636" s="13"/>
    </row>
    <row r="637" spans="1:8" ht="14.25">
      <c r="A637" s="296"/>
      <c r="B637" s="304"/>
      <c r="C637" s="296"/>
      <c r="D637" s="297"/>
      <c r="E637" s="437"/>
      <c r="F637" s="437"/>
      <c r="G637" s="13"/>
      <c r="H637" s="13"/>
    </row>
    <row r="638" spans="1:8" ht="13.5">
      <c r="A638" s="294"/>
      <c r="B638" s="294"/>
      <c r="C638" s="294"/>
      <c r="D638" s="295"/>
      <c r="E638" s="438"/>
      <c r="F638" s="438"/>
      <c r="G638" s="13"/>
      <c r="H638" s="13"/>
    </row>
    <row r="639" spans="1:8" ht="14.25">
      <c r="A639" s="296"/>
      <c r="B639" s="304"/>
      <c r="C639" s="296"/>
      <c r="D639" s="297"/>
      <c r="E639" s="437"/>
      <c r="F639" s="437"/>
      <c r="G639" s="13"/>
      <c r="H639" s="13"/>
    </row>
    <row r="640" spans="1:8" ht="14.25">
      <c r="A640" s="296"/>
      <c r="B640" s="304"/>
      <c r="C640" s="296"/>
      <c r="D640" s="297"/>
      <c r="E640" s="437"/>
      <c r="F640" s="437"/>
      <c r="G640" s="13"/>
      <c r="H640" s="13"/>
    </row>
    <row r="641" spans="1:8" ht="14.25">
      <c r="A641" s="296"/>
      <c r="B641" s="304"/>
      <c r="C641" s="296"/>
      <c r="D641" s="297"/>
      <c r="E641" s="437"/>
      <c r="F641" s="437"/>
      <c r="G641" s="13"/>
      <c r="H641" s="13"/>
    </row>
    <row r="642" spans="1:8" ht="14.25">
      <c r="A642" s="296"/>
      <c r="B642" s="304"/>
      <c r="C642" s="296"/>
      <c r="D642" s="297"/>
      <c r="E642" s="437"/>
      <c r="F642" s="437"/>
      <c r="G642" s="13"/>
      <c r="H642" s="13"/>
    </row>
    <row r="643" spans="1:8" ht="13.5">
      <c r="A643" s="294"/>
      <c r="B643" s="294"/>
      <c r="C643" s="294"/>
      <c r="D643" s="295"/>
      <c r="E643" s="438"/>
      <c r="F643" s="438"/>
      <c r="G643" s="13"/>
      <c r="H643" s="13"/>
    </row>
    <row r="644" spans="1:8" ht="14.25">
      <c r="A644" s="296"/>
      <c r="B644" s="304"/>
      <c r="C644" s="296"/>
      <c r="D644" s="297"/>
      <c r="E644" s="437"/>
      <c r="F644" s="437"/>
      <c r="G644" s="13"/>
      <c r="H644" s="13"/>
    </row>
    <row r="645" spans="1:8" ht="14.25">
      <c r="A645" s="296"/>
      <c r="B645" s="304"/>
      <c r="C645" s="296"/>
      <c r="D645" s="297"/>
      <c r="E645" s="437"/>
      <c r="F645" s="437"/>
      <c r="G645" s="13"/>
      <c r="H645" s="13"/>
    </row>
    <row r="646" spans="1:8" ht="14.25">
      <c r="A646" s="296"/>
      <c r="B646" s="304"/>
      <c r="C646" s="296"/>
      <c r="D646" s="297"/>
      <c r="E646" s="437"/>
      <c r="F646" s="437"/>
      <c r="G646" s="13"/>
      <c r="H646" s="13"/>
    </row>
    <row r="647" spans="1:8" ht="14.25">
      <c r="A647" s="296"/>
      <c r="B647" s="304"/>
      <c r="C647" s="296"/>
      <c r="D647" s="297"/>
      <c r="E647" s="437"/>
      <c r="F647" s="437"/>
      <c r="G647" s="13"/>
      <c r="H647" s="13"/>
    </row>
    <row r="648" spans="1:8" ht="13.5">
      <c r="A648" s="294"/>
      <c r="B648" s="294"/>
      <c r="C648" s="294"/>
      <c r="D648" s="295"/>
      <c r="E648" s="438"/>
      <c r="F648" s="438"/>
      <c r="G648" s="13"/>
      <c r="H648" s="13"/>
    </row>
    <row r="649" spans="1:8" ht="14.25">
      <c r="A649" s="296"/>
      <c r="B649" s="304"/>
      <c r="C649" s="296"/>
      <c r="D649" s="297"/>
      <c r="E649" s="437"/>
      <c r="F649" s="437"/>
      <c r="G649" s="13"/>
      <c r="H649" s="13"/>
    </row>
    <row r="650" spans="1:8" ht="14.25">
      <c r="A650" s="296"/>
      <c r="B650" s="304"/>
      <c r="C650" s="296"/>
      <c r="D650" s="297"/>
      <c r="E650" s="437"/>
      <c r="F650" s="437"/>
      <c r="G650" s="13"/>
      <c r="H650" s="13"/>
    </row>
    <row r="651" spans="1:8" ht="14.25">
      <c r="A651" s="296"/>
      <c r="B651" s="304"/>
      <c r="C651" s="296"/>
      <c r="D651" s="297"/>
      <c r="E651" s="437"/>
      <c r="F651" s="437"/>
      <c r="G651" s="13"/>
      <c r="H651" s="13"/>
    </row>
    <row r="652" spans="1:8" ht="14.25">
      <c r="A652" s="296"/>
      <c r="B652" s="304"/>
      <c r="C652" s="296"/>
      <c r="D652" s="297"/>
      <c r="E652" s="437"/>
      <c r="F652" s="437"/>
      <c r="G652" s="13"/>
      <c r="H652" s="13"/>
    </row>
    <row r="653" spans="1:8" ht="13.5">
      <c r="A653" s="294"/>
      <c r="B653" s="294"/>
      <c r="C653" s="294"/>
      <c r="D653" s="295"/>
      <c r="E653" s="438"/>
      <c r="F653" s="438"/>
      <c r="G653" s="13"/>
      <c r="H653" s="13"/>
    </row>
    <row r="654" spans="1:8" ht="14.25">
      <c r="A654" s="296"/>
      <c r="B654" s="304"/>
      <c r="C654" s="296"/>
      <c r="D654" s="297"/>
      <c r="E654" s="437"/>
      <c r="F654" s="437"/>
      <c r="G654" s="13"/>
      <c r="H654" s="13"/>
    </row>
    <row r="655" spans="1:8" ht="14.25">
      <c r="A655" s="296"/>
      <c r="B655" s="304"/>
      <c r="C655" s="296"/>
      <c r="D655" s="297"/>
      <c r="E655" s="437"/>
      <c r="F655" s="437"/>
      <c r="G655" s="13"/>
      <c r="H655" s="13"/>
    </row>
    <row r="656" spans="1:8" ht="14.25">
      <c r="A656" s="296"/>
      <c r="B656" s="304"/>
      <c r="C656" s="296"/>
      <c r="D656" s="297"/>
      <c r="E656" s="437"/>
      <c r="F656" s="437"/>
      <c r="G656" s="13"/>
      <c r="H656" s="13"/>
    </row>
    <row r="657" spans="1:8" ht="14.25">
      <c r="A657" s="296"/>
      <c r="B657" s="304"/>
      <c r="C657" s="296"/>
      <c r="D657" s="297"/>
      <c r="E657" s="437"/>
      <c r="F657" s="437"/>
      <c r="G657" s="13"/>
      <c r="H657" s="13"/>
    </row>
    <row r="658" spans="1:8" ht="13.5">
      <c r="A658" s="294"/>
      <c r="B658" s="294"/>
      <c r="C658" s="294"/>
      <c r="D658" s="295"/>
      <c r="E658" s="438"/>
      <c r="F658" s="438"/>
      <c r="G658" s="13"/>
      <c r="H658" s="13"/>
    </row>
    <row r="659" spans="1:8" ht="14.25">
      <c r="A659" s="296"/>
      <c r="B659" s="304"/>
      <c r="C659" s="296"/>
      <c r="D659" s="297"/>
      <c r="E659" s="437"/>
      <c r="F659" s="437"/>
      <c r="G659" s="13"/>
      <c r="H659" s="13"/>
    </row>
    <row r="660" spans="1:8" ht="14.25">
      <c r="A660" s="296"/>
      <c r="B660" s="304"/>
      <c r="C660" s="296"/>
      <c r="D660" s="297"/>
      <c r="E660" s="437"/>
      <c r="F660" s="437"/>
      <c r="G660" s="13"/>
      <c r="H660" s="13"/>
    </row>
    <row r="661" spans="1:8" ht="14.25">
      <c r="A661" s="296"/>
      <c r="B661" s="304"/>
      <c r="C661" s="296"/>
      <c r="D661" s="297"/>
      <c r="E661" s="437"/>
      <c r="F661" s="437"/>
      <c r="G661" s="13"/>
      <c r="H661" s="13"/>
    </row>
    <row r="662" spans="1:8" ht="14.25">
      <c r="A662" s="296"/>
      <c r="B662" s="304"/>
      <c r="C662" s="296"/>
      <c r="D662" s="297"/>
      <c r="E662" s="437"/>
      <c r="F662" s="437"/>
      <c r="G662" s="13"/>
      <c r="H662" s="13"/>
    </row>
    <row r="663" spans="1:8">
      <c r="E663" s="437"/>
      <c r="F663" s="437"/>
      <c r="G663" s="13"/>
      <c r="H663" s="13"/>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dimension ref="A1:BG139"/>
  <sheetViews>
    <sheetView topLeftCell="G1" workbookViewId="0">
      <selection activeCell="G15" sqref="G15"/>
    </sheetView>
  </sheetViews>
  <sheetFormatPr defaultColWidth="9" defaultRowHeight="12.75"/>
  <cols>
    <col min="1" max="1" width="0" style="325" hidden="1" customWidth="1"/>
    <col min="2" max="2" width="3.85546875" style="325" hidden="1" customWidth="1"/>
    <col min="3" max="5" width="9" style="325" hidden="1" customWidth="1"/>
    <col min="6" max="6" width="27.140625" style="325" hidden="1" customWidth="1"/>
    <col min="7" max="7" width="3.5703125" style="325" customWidth="1"/>
    <col min="8" max="9" width="9" style="325"/>
    <col min="10" max="10" width="13.42578125" style="325" customWidth="1"/>
    <col min="11" max="11" width="13.5703125" style="325" customWidth="1"/>
    <col min="12" max="12" width="20.42578125" style="325" customWidth="1"/>
    <col min="13" max="13" width="6" style="325" customWidth="1"/>
    <col min="14" max="14" width="6.5703125" style="325" customWidth="1"/>
    <col min="15" max="15" width="9" style="325"/>
    <col min="16" max="16" width="14.42578125" style="325" customWidth="1"/>
    <col min="17" max="17" width="11.5703125" style="325" customWidth="1"/>
    <col min="18" max="18" width="20.42578125" style="325" customWidth="1"/>
    <col min="19" max="19" width="6" style="325" customWidth="1"/>
    <col min="20" max="20" width="6.5703125" style="325" customWidth="1"/>
    <col min="21" max="21" width="9" style="325"/>
    <col min="22" max="22" width="14.42578125" style="325" customWidth="1"/>
    <col min="23" max="23" width="11.5703125" style="325" customWidth="1"/>
    <col min="24" max="24" width="20.42578125" style="325" customWidth="1"/>
    <col min="25" max="25" width="6" style="325" customWidth="1"/>
    <col min="26" max="26" width="6.5703125" style="325"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140625" style="325" bestFit="1" customWidth="1"/>
    <col min="35" max="37" width="8" style="325" customWidth="1"/>
    <col min="38" max="38" width="34.5703125" style="325" customWidth="1"/>
    <col min="39" max="39" width="9" style="325"/>
    <col min="40" max="40" width="7.5703125" style="325" customWidth="1"/>
    <col min="41" max="44" width="8.42578125" style="325" customWidth="1"/>
    <col min="45" max="45" width="9" style="325"/>
    <col min="46" max="57" width="0" style="325" hidden="1" customWidth="1"/>
    <col min="58" max="16384" width="9" style="325"/>
  </cols>
  <sheetData>
    <row r="1" spans="1:59" ht="32.25" thickBot="1">
      <c r="A1" s="308"/>
      <c r="B1" s="308"/>
      <c r="C1" s="308"/>
      <c r="D1" s="308"/>
      <c r="E1" s="308"/>
      <c r="F1" s="308"/>
      <c r="G1" s="308"/>
      <c r="H1" s="309" t="s">
        <v>193</v>
      </c>
      <c r="I1" s="310" t="s">
        <v>361</v>
      </c>
      <c r="J1" s="311"/>
      <c r="K1" s="311"/>
      <c r="L1" s="311"/>
      <c r="M1" s="312"/>
      <c r="N1" s="312"/>
      <c r="O1" s="312"/>
      <c r="P1" s="312"/>
      <c r="Q1" s="308"/>
      <c r="R1" s="313" t="s">
        <v>123</v>
      </c>
      <c r="S1" s="314">
        <v>43.025437500000002</v>
      </c>
      <c r="T1" s="315"/>
      <c r="U1" s="308"/>
      <c r="V1" s="308"/>
      <c r="W1" s="316"/>
      <c r="X1" s="316" t="s">
        <v>257</v>
      </c>
      <c r="Y1" s="317"/>
      <c r="Z1" s="308"/>
      <c r="AA1" s="4"/>
      <c r="AB1" s="4"/>
      <c r="AC1" s="4"/>
      <c r="AD1" s="4"/>
      <c r="AE1" s="4"/>
      <c r="AF1" s="4"/>
      <c r="AG1" s="4"/>
      <c r="AH1" s="318"/>
      <c r="AI1" s="319"/>
      <c r="AJ1" s="308"/>
      <c r="AK1" s="320"/>
      <c r="AL1" s="313">
        <v>6</v>
      </c>
      <c r="AM1" s="321">
        <v>0</v>
      </c>
      <c r="AN1" s="320" t="s">
        <v>246</v>
      </c>
      <c r="AO1" s="308"/>
      <c r="AP1" s="308"/>
      <c r="AQ1" s="308"/>
      <c r="AR1" s="308"/>
      <c r="AS1" s="308"/>
      <c r="AT1" s="308"/>
      <c r="AU1" s="308"/>
      <c r="AV1" s="322"/>
      <c r="AW1" s="323"/>
      <c r="AX1" s="323"/>
      <c r="AY1" s="323"/>
      <c r="AZ1" s="323"/>
      <c r="BA1" s="323"/>
      <c r="BB1" s="323">
        <v>0.71875</v>
      </c>
      <c r="BC1" s="500">
        <v>6</v>
      </c>
      <c r="BG1" s="325">
        <v>517</v>
      </c>
    </row>
    <row r="2" spans="1:59" ht="18.75" thickBot="1">
      <c r="A2" s="308"/>
      <c r="B2" s="308"/>
      <c r="C2" s="308"/>
      <c r="D2" s="308"/>
      <c r="E2" s="308"/>
      <c r="F2" s="308"/>
      <c r="G2" s="308"/>
      <c r="H2" s="326"/>
      <c r="I2" s="327" t="s">
        <v>380</v>
      </c>
      <c r="J2" s="328"/>
      <c r="K2" s="329">
        <v>20042</v>
      </c>
      <c r="M2" s="322" t="s">
        <v>120</v>
      </c>
      <c r="N2" s="330" t="s">
        <v>401</v>
      </c>
      <c r="O2" s="308"/>
      <c r="P2" s="308"/>
      <c r="Q2" s="308"/>
      <c r="R2" s="313" t="s">
        <v>121</v>
      </c>
      <c r="S2" s="315">
        <v>100</v>
      </c>
      <c r="T2" s="315"/>
      <c r="U2" s="308"/>
      <c r="V2" s="308"/>
      <c r="W2" s="313"/>
      <c r="X2" s="313" t="s">
        <v>228</v>
      </c>
      <c r="Y2" s="331">
        <v>4</v>
      </c>
      <c r="Z2" s="308"/>
      <c r="AA2" s="4"/>
      <c r="AB2" s="4"/>
      <c r="AC2" s="4"/>
      <c r="AD2" s="4"/>
      <c r="AE2" s="4"/>
      <c r="AF2" s="4"/>
      <c r="AG2" s="4"/>
      <c r="AH2" s="308"/>
      <c r="AI2" s="319"/>
      <c r="AJ2" s="308"/>
      <c r="AK2" s="308"/>
      <c r="AL2" s="313">
        <v>5</v>
      </c>
      <c r="AM2" s="321">
        <v>0</v>
      </c>
      <c r="AN2" s="308"/>
      <c r="AO2" s="308"/>
      <c r="AP2" s="308"/>
      <c r="AQ2" s="308"/>
      <c r="AR2" s="308"/>
      <c r="AS2" s="308"/>
      <c r="AT2" s="308"/>
      <c r="AU2" s="308"/>
      <c r="AV2" s="308"/>
      <c r="AW2" s="323"/>
      <c r="AX2" s="323"/>
      <c r="AY2" s="323"/>
      <c r="AZ2" s="323"/>
      <c r="BA2" s="323">
        <v>1.4375</v>
      </c>
      <c r="BB2" s="323">
        <v>4.3125</v>
      </c>
      <c r="BC2" s="500">
        <v>5</v>
      </c>
    </row>
    <row r="3" spans="1:59" ht="18.75" thickBot="1">
      <c r="A3" s="308"/>
      <c r="B3" s="308"/>
      <c r="C3" s="308"/>
      <c r="D3" s="308"/>
      <c r="E3" s="308"/>
      <c r="F3" s="308"/>
      <c r="G3" s="308"/>
      <c r="H3" s="326"/>
      <c r="I3" s="332" t="s">
        <v>372</v>
      </c>
      <c r="J3" s="328"/>
      <c r="K3" s="333" t="s">
        <v>624</v>
      </c>
      <c r="L3" s="308"/>
      <c r="M3" s="322"/>
      <c r="N3" s="322"/>
      <c r="O3" s="308"/>
      <c r="P3" s="308"/>
      <c r="Q3" s="308"/>
      <c r="R3" s="313" t="s">
        <v>122</v>
      </c>
      <c r="S3" s="315">
        <v>10</v>
      </c>
      <c r="T3" s="315"/>
      <c r="U3" s="308"/>
      <c r="V3" s="308"/>
      <c r="W3" s="313"/>
      <c r="X3" s="313" t="s">
        <v>229</v>
      </c>
      <c r="Y3" s="331"/>
      <c r="Z3" s="308"/>
      <c r="AA3" s="4"/>
      <c r="AB3" s="4"/>
      <c r="AC3" s="4"/>
      <c r="AD3" s="4"/>
      <c r="AE3" s="4"/>
      <c r="AF3" s="4"/>
      <c r="AG3" s="4"/>
      <c r="AH3" s="308"/>
      <c r="AI3" s="319"/>
      <c r="AJ3" s="308"/>
      <c r="AK3" s="308"/>
      <c r="AL3" s="313">
        <v>4</v>
      </c>
      <c r="AM3" s="321">
        <v>2.875</v>
      </c>
      <c r="AN3" s="308"/>
      <c r="AO3" s="308"/>
      <c r="AP3" s="308"/>
      <c r="AQ3" s="308"/>
      <c r="AR3" s="308"/>
      <c r="AS3" s="308"/>
      <c r="AT3" s="308"/>
      <c r="AU3" s="308"/>
      <c r="AV3" s="308"/>
      <c r="AW3" s="323"/>
      <c r="AX3" s="323"/>
      <c r="AY3" s="323"/>
      <c r="AZ3" s="323">
        <v>2.875</v>
      </c>
      <c r="BA3" s="323">
        <v>7.1875</v>
      </c>
      <c r="BB3" s="323">
        <v>10.78125</v>
      </c>
      <c r="BC3" s="500">
        <v>4</v>
      </c>
    </row>
    <row r="4" spans="1:59" ht="19.5" thickBot="1">
      <c r="A4" s="308"/>
      <c r="B4" s="308"/>
      <c r="C4" s="308"/>
      <c r="D4" s="308"/>
      <c r="E4" s="308"/>
      <c r="F4" s="308"/>
      <c r="G4" s="308"/>
      <c r="H4" s="326"/>
      <c r="I4" s="334" t="s">
        <v>373</v>
      </c>
      <c r="J4" s="335"/>
      <c r="K4" s="336" t="s">
        <v>623</v>
      </c>
      <c r="L4" s="337"/>
      <c r="M4" s="337"/>
      <c r="N4" s="338"/>
      <c r="O4" s="308"/>
      <c r="P4" s="339">
        <v>1</v>
      </c>
      <c r="Q4" s="308"/>
      <c r="R4" s="313" t="s">
        <v>362</v>
      </c>
      <c r="S4" s="315">
        <v>6</v>
      </c>
      <c r="T4" s="315"/>
      <c r="U4" s="308"/>
      <c r="V4" s="308"/>
      <c r="W4" s="313"/>
      <c r="X4" s="313" t="s">
        <v>366</v>
      </c>
      <c r="Y4" s="340">
        <v>16</v>
      </c>
      <c r="Z4" s="315" t="s">
        <v>256</v>
      </c>
      <c r="AA4" s="4"/>
      <c r="AB4" s="4"/>
      <c r="AC4" s="4"/>
      <c r="AD4" s="4"/>
      <c r="AE4" s="4"/>
      <c r="AF4" s="4"/>
      <c r="AG4" s="4"/>
      <c r="AH4" s="308"/>
      <c r="AI4" s="319"/>
      <c r="AJ4" s="308"/>
      <c r="AK4" s="308"/>
      <c r="AL4" s="313">
        <v>3</v>
      </c>
      <c r="AM4" s="321">
        <v>11.5</v>
      </c>
      <c r="AN4" s="308"/>
      <c r="AO4" s="308"/>
      <c r="AP4" s="308"/>
      <c r="AQ4" s="308"/>
      <c r="AR4" s="308"/>
      <c r="AS4" s="308"/>
      <c r="AT4" s="308"/>
      <c r="AU4" s="308"/>
      <c r="AV4" s="308"/>
      <c r="AW4" s="323"/>
      <c r="AX4" s="323"/>
      <c r="AY4" s="323">
        <v>5.75</v>
      </c>
      <c r="AZ4" s="323">
        <v>11.5</v>
      </c>
      <c r="BA4" s="323">
        <v>14.375</v>
      </c>
      <c r="BB4" s="323">
        <v>14.375</v>
      </c>
      <c r="BC4" s="500">
        <v>3</v>
      </c>
    </row>
    <row r="5" spans="1:59" ht="18" customHeight="1" thickBot="1">
      <c r="A5" s="341"/>
      <c r="B5" s="341"/>
      <c r="C5" s="341"/>
      <c r="D5" s="341"/>
      <c r="E5" s="341"/>
      <c r="F5" s="341"/>
      <c r="G5" s="308"/>
      <c r="H5" s="326"/>
      <c r="I5" s="327" t="s">
        <v>374</v>
      </c>
      <c r="J5" s="342"/>
      <c r="K5" s="343" t="s">
        <v>524</v>
      </c>
      <c r="L5" s="344"/>
      <c r="M5" s="345"/>
      <c r="N5" s="338"/>
      <c r="O5" s="308"/>
      <c r="P5" s="457">
        <v>2</v>
      </c>
      <c r="Q5" s="308"/>
      <c r="R5" s="313" t="s">
        <v>225</v>
      </c>
      <c r="S5" s="346">
        <v>3.3333333333333335</v>
      </c>
      <c r="T5" s="315" t="s">
        <v>363</v>
      </c>
      <c r="U5" s="340">
        <v>50</v>
      </c>
      <c r="V5" s="315" t="s">
        <v>364</v>
      </c>
      <c r="W5" s="313"/>
      <c r="X5" s="347" t="s">
        <v>258</v>
      </c>
      <c r="Y5" s="348"/>
      <c r="Z5" s="308"/>
      <c r="AA5" s="4"/>
      <c r="AB5" s="4"/>
      <c r="AC5" s="4"/>
      <c r="AD5" s="4"/>
      <c r="AE5" s="4"/>
      <c r="AF5" s="4"/>
      <c r="AG5" s="4"/>
      <c r="AH5" s="308"/>
      <c r="AI5" s="319"/>
      <c r="AJ5" s="308"/>
      <c r="AK5" s="308"/>
      <c r="AL5" s="313">
        <v>2</v>
      </c>
      <c r="AM5" s="321">
        <v>17.25</v>
      </c>
      <c r="AN5" s="308"/>
      <c r="AO5" s="308"/>
      <c r="AP5" s="308"/>
      <c r="AQ5" s="308"/>
      <c r="AR5" s="308"/>
      <c r="AS5" s="308"/>
      <c r="AT5" s="308"/>
      <c r="AU5" s="308"/>
      <c r="AV5" s="308"/>
      <c r="AW5" s="323"/>
      <c r="AX5" s="323">
        <v>11.5</v>
      </c>
      <c r="AY5" s="323">
        <v>17.25</v>
      </c>
      <c r="AZ5" s="323">
        <v>17.25</v>
      </c>
      <c r="BA5" s="323">
        <v>14.375</v>
      </c>
      <c r="BB5" s="323">
        <v>10.78125</v>
      </c>
      <c r="BC5" s="500">
        <v>2</v>
      </c>
    </row>
    <row r="6" spans="1:59" ht="19.5" thickBot="1">
      <c r="A6" s="349"/>
      <c r="B6" s="349"/>
      <c r="C6" s="349"/>
      <c r="D6" s="349"/>
      <c r="E6" s="349"/>
      <c r="F6" s="350"/>
      <c r="G6" s="308"/>
      <c r="H6" s="326"/>
      <c r="I6" s="327" t="s">
        <v>385</v>
      </c>
      <c r="J6" s="342"/>
      <c r="K6" s="351">
        <v>2</v>
      </c>
      <c r="L6" s="352" t="s">
        <v>208</v>
      </c>
      <c r="M6" s="353">
        <v>1</v>
      </c>
      <c r="N6" s="354">
        <v>0</v>
      </c>
      <c r="O6" s="308"/>
      <c r="P6" s="308"/>
      <c r="Q6" s="308"/>
      <c r="R6" s="313" t="s">
        <v>365</v>
      </c>
      <c r="S6" s="346">
        <v>3.3333333333333335</v>
      </c>
      <c r="T6" s="315" t="s">
        <v>363</v>
      </c>
      <c r="U6" s="355">
        <v>1</v>
      </c>
      <c r="V6" s="315" t="s">
        <v>316</v>
      </c>
      <c r="W6" s="313"/>
      <c r="X6" s="313" t="s">
        <v>226</v>
      </c>
      <c r="Y6" s="348" t="s">
        <v>308</v>
      </c>
      <c r="Z6" s="308"/>
      <c r="AA6" s="4"/>
      <c r="AB6" s="4"/>
      <c r="AC6" s="4"/>
      <c r="AD6" s="4"/>
      <c r="AE6" s="4"/>
      <c r="AF6" s="4"/>
      <c r="AG6" s="4"/>
      <c r="AH6" s="308"/>
      <c r="AI6" s="319"/>
      <c r="AJ6" s="315"/>
      <c r="AK6" s="308"/>
      <c r="AL6" s="313">
        <v>1</v>
      </c>
      <c r="AM6" s="321">
        <v>11.5</v>
      </c>
      <c r="AN6" s="308"/>
      <c r="AO6" s="308"/>
      <c r="AP6" s="308"/>
      <c r="AQ6" s="308"/>
      <c r="AR6" s="308"/>
      <c r="AS6" s="308"/>
      <c r="AT6" s="308"/>
      <c r="AU6" s="308"/>
      <c r="AV6" s="308"/>
      <c r="AW6" s="323">
        <v>23</v>
      </c>
      <c r="AX6" s="323">
        <v>23</v>
      </c>
      <c r="AY6" s="323">
        <v>17.25</v>
      </c>
      <c r="AZ6" s="323">
        <v>11.5</v>
      </c>
      <c r="BA6" s="323">
        <v>7.1875</v>
      </c>
      <c r="BB6" s="323">
        <v>4.3125</v>
      </c>
      <c r="BC6" s="500">
        <v>1</v>
      </c>
    </row>
    <row r="7" spans="1:59" ht="20.25" thickTop="1" thickBot="1">
      <c r="A7" s="349"/>
      <c r="B7" s="349"/>
      <c r="C7" s="349"/>
      <c r="D7" s="349"/>
      <c r="E7" s="349"/>
      <c r="F7" s="350"/>
      <c r="G7" s="308"/>
      <c r="H7" s="326"/>
      <c r="I7" s="327" t="s">
        <v>375</v>
      </c>
      <c r="J7" s="342"/>
      <c r="K7" s="351">
        <v>46</v>
      </c>
      <c r="L7" s="352" t="s">
        <v>288</v>
      </c>
      <c r="M7" s="353">
        <v>2</v>
      </c>
      <c r="N7" s="354">
        <v>23</v>
      </c>
      <c r="O7" s="356">
        <v>23</v>
      </c>
      <c r="P7" s="308" t="s">
        <v>209</v>
      </c>
      <c r="Q7" s="308"/>
      <c r="R7" s="313" t="s">
        <v>367</v>
      </c>
      <c r="S7" s="315">
        <v>23</v>
      </c>
      <c r="T7" s="308"/>
      <c r="U7" s="308"/>
      <c r="V7" s="308"/>
      <c r="W7" s="313"/>
      <c r="X7" s="458" t="s">
        <v>227</v>
      </c>
      <c r="Y7" s="348">
        <v>2</v>
      </c>
      <c r="Z7" s="308"/>
      <c r="AA7" s="4"/>
      <c r="AB7" s="4"/>
      <c r="AC7" s="4"/>
      <c r="AD7" s="4"/>
      <c r="AE7" s="4"/>
      <c r="AF7" s="4"/>
      <c r="AG7" s="4"/>
      <c r="AH7" s="308"/>
      <c r="AI7" s="319"/>
      <c r="AJ7" s="308"/>
      <c r="AM7" s="321">
        <v>2.875</v>
      </c>
      <c r="AN7" s="308"/>
      <c r="AO7" s="308"/>
      <c r="AP7" s="308"/>
      <c r="AQ7" s="308"/>
      <c r="AR7" s="308"/>
      <c r="AS7" s="308"/>
      <c r="AT7" s="308"/>
      <c r="AU7" s="308"/>
      <c r="AV7" s="308"/>
      <c r="AW7" s="357">
        <v>23</v>
      </c>
      <c r="AX7" s="357">
        <v>11.5</v>
      </c>
      <c r="AY7" s="357">
        <v>5.75</v>
      </c>
      <c r="AZ7" s="357">
        <v>2.875</v>
      </c>
      <c r="BA7" s="357">
        <v>1.4375</v>
      </c>
      <c r="BB7" s="357">
        <v>0.71875</v>
      </c>
      <c r="BC7" s="500">
        <v>0</v>
      </c>
    </row>
    <row r="8" spans="1:59" ht="18" thickTop="1" thickBot="1">
      <c r="A8" s="349"/>
      <c r="B8" s="349"/>
      <c r="C8" s="349"/>
      <c r="D8" s="349"/>
      <c r="E8" s="349"/>
      <c r="F8" s="350"/>
      <c r="G8" s="308"/>
      <c r="H8" s="308"/>
      <c r="I8" s="308"/>
      <c r="J8" s="358"/>
      <c r="K8" s="308"/>
      <c r="L8" s="308"/>
      <c r="M8" s="313"/>
      <c r="N8" s="313"/>
      <c r="O8" s="308"/>
      <c r="P8" s="308"/>
      <c r="Q8" s="308"/>
      <c r="R8" s="308"/>
      <c r="S8" s="308"/>
      <c r="T8" s="315"/>
      <c r="U8" s="308"/>
      <c r="V8" s="308"/>
      <c r="W8" s="313"/>
      <c r="X8" s="347" t="s">
        <v>247</v>
      </c>
      <c r="Y8" s="348"/>
      <c r="Z8" s="308"/>
      <c r="AA8" s="4"/>
      <c r="AB8" s="4"/>
      <c r="AC8" s="4"/>
      <c r="AD8" s="4"/>
      <c r="AE8" s="4"/>
      <c r="AF8" s="4"/>
      <c r="AG8" s="4"/>
      <c r="AH8" s="308"/>
      <c r="AI8" s="359" t="s">
        <v>245</v>
      </c>
      <c r="AJ8" s="315">
        <v>22</v>
      </c>
      <c r="AK8" s="308"/>
      <c r="AL8" s="313" t="s">
        <v>396</v>
      </c>
      <c r="AM8" s="319">
        <v>46</v>
      </c>
      <c r="AN8" s="308"/>
      <c r="AO8" s="308"/>
      <c r="AP8" s="308"/>
      <c r="AQ8" s="308"/>
      <c r="AR8" s="308"/>
      <c r="AS8" s="308"/>
      <c r="AT8" s="308"/>
      <c r="AU8" s="308"/>
      <c r="AW8" s="360">
        <v>1</v>
      </c>
      <c r="AX8" s="361">
        <v>2</v>
      </c>
      <c r="AY8" s="361">
        <v>3</v>
      </c>
      <c r="AZ8" s="361">
        <v>4</v>
      </c>
      <c r="BA8" s="361">
        <v>5</v>
      </c>
      <c r="BB8" s="362">
        <v>6</v>
      </c>
      <c r="BC8" s="500"/>
    </row>
    <row r="9" spans="1:59" ht="13.5" thickBot="1">
      <c r="A9" s="349">
        <v>7</v>
      </c>
      <c r="B9" s="349"/>
      <c r="C9" s="349"/>
      <c r="D9" s="349"/>
      <c r="E9" s="349"/>
      <c r="F9" s="350"/>
      <c r="G9" s="363">
        <v>0</v>
      </c>
      <c r="H9" s="308"/>
      <c r="I9" s="364" t="s">
        <v>381</v>
      </c>
      <c r="J9" s="365" t="s">
        <v>189</v>
      </c>
      <c r="K9" s="366"/>
      <c r="L9" s="366"/>
      <c r="M9" s="366"/>
      <c r="N9" s="366"/>
      <c r="O9" s="367" t="s">
        <v>382</v>
      </c>
      <c r="P9" s="308"/>
      <c r="Q9" s="308"/>
      <c r="R9" s="308"/>
      <c r="S9" s="308"/>
      <c r="T9" s="308"/>
      <c r="U9" s="368" t="s">
        <v>383</v>
      </c>
      <c r="V9" s="308"/>
      <c r="W9" s="308"/>
      <c r="X9" s="315" t="s">
        <v>180</v>
      </c>
      <c r="Y9" s="355" t="s">
        <v>179</v>
      </c>
      <c r="Z9" s="308"/>
      <c r="AA9" s="7" t="s">
        <v>184</v>
      </c>
      <c r="AB9" s="4" t="s">
        <v>185</v>
      </c>
      <c r="AC9" s="4"/>
      <c r="AD9" s="4"/>
      <c r="AE9" s="4"/>
      <c r="AF9" s="4"/>
      <c r="AG9" s="4"/>
      <c r="AH9" s="308"/>
      <c r="AI9" s="359" t="s">
        <v>244</v>
      </c>
      <c r="AJ9" s="315">
        <v>2</v>
      </c>
      <c r="AK9" s="308"/>
      <c r="AL9" s="308"/>
      <c r="AM9" s="319"/>
      <c r="AN9" s="319"/>
      <c r="AO9" s="308"/>
      <c r="AP9" s="308"/>
      <c r="AQ9" s="308"/>
      <c r="AR9" s="308"/>
      <c r="AS9" s="308"/>
      <c r="AT9" s="500">
        <v>2</v>
      </c>
      <c r="AU9" s="500">
        <v>22</v>
      </c>
      <c r="AV9" s="308">
        <v>46</v>
      </c>
      <c r="AW9" s="500">
        <v>46</v>
      </c>
      <c r="AX9" s="500">
        <v>46</v>
      </c>
      <c r="AY9" s="500">
        <v>46</v>
      </c>
      <c r="AZ9" s="500">
        <v>46</v>
      </c>
      <c r="BA9" s="500">
        <v>46</v>
      </c>
      <c r="BB9" s="500">
        <v>46</v>
      </c>
      <c r="BC9" s="500"/>
    </row>
    <row r="10" spans="1:59" ht="36.75" customHeight="1" thickBot="1">
      <c r="A10" s="341" t="s">
        <v>384</v>
      </c>
      <c r="B10" s="341" t="s">
        <v>390</v>
      </c>
      <c r="C10" s="341" t="s">
        <v>104</v>
      </c>
      <c r="D10" s="341" t="s">
        <v>386</v>
      </c>
      <c r="E10" s="341" t="s">
        <v>387</v>
      </c>
      <c r="F10" s="341" t="s">
        <v>389</v>
      </c>
      <c r="G10" s="369" t="s">
        <v>394</v>
      </c>
      <c r="H10" s="370" t="s">
        <v>388</v>
      </c>
      <c r="I10" s="371" t="s">
        <v>376</v>
      </c>
      <c r="J10" s="372" t="s">
        <v>391</v>
      </c>
      <c r="K10" s="373" t="s">
        <v>392</v>
      </c>
      <c r="L10" s="373" t="s">
        <v>378</v>
      </c>
      <c r="M10" s="373" t="s">
        <v>379</v>
      </c>
      <c r="N10" s="374" t="s">
        <v>100</v>
      </c>
      <c r="O10" s="375" t="s">
        <v>376</v>
      </c>
      <c r="P10" s="376" t="s">
        <v>391</v>
      </c>
      <c r="Q10" s="376" t="s">
        <v>377</v>
      </c>
      <c r="R10" s="376" t="s">
        <v>378</v>
      </c>
      <c r="S10" s="376" t="s">
        <v>379</v>
      </c>
      <c r="T10" s="377" t="s">
        <v>100</v>
      </c>
      <c r="U10" s="378" t="s">
        <v>376</v>
      </c>
      <c r="V10" s="379" t="s">
        <v>391</v>
      </c>
      <c r="W10" s="380" t="s">
        <v>392</v>
      </c>
      <c r="X10" s="380" t="s">
        <v>378</v>
      </c>
      <c r="Y10" s="380" t="s">
        <v>379</v>
      </c>
      <c r="Z10" s="381" t="s">
        <v>100</v>
      </c>
      <c r="AA10" s="78" t="s">
        <v>376</v>
      </c>
      <c r="AB10" s="11" t="s">
        <v>391</v>
      </c>
      <c r="AC10" s="12" t="s">
        <v>392</v>
      </c>
      <c r="AD10" s="12" t="s">
        <v>378</v>
      </c>
      <c r="AE10" s="12" t="s">
        <v>379</v>
      </c>
      <c r="AF10" s="12" t="s">
        <v>100</v>
      </c>
      <c r="AG10" s="399"/>
      <c r="AH10" s="436" t="s">
        <v>82</v>
      </c>
      <c r="AI10" s="382" t="s">
        <v>413</v>
      </c>
      <c r="AJ10" s="382" t="s">
        <v>103</v>
      </c>
      <c r="AK10" s="383" t="s">
        <v>133</v>
      </c>
      <c r="AL10" s="384" t="s">
        <v>393</v>
      </c>
      <c r="AM10" s="385" t="s">
        <v>190</v>
      </c>
      <c r="AN10" s="386" t="s">
        <v>94</v>
      </c>
      <c r="AO10" s="386" t="s">
        <v>95</v>
      </c>
      <c r="AP10" s="386" t="s">
        <v>96</v>
      </c>
      <c r="AQ10" s="386" t="s">
        <v>97</v>
      </c>
      <c r="AR10" s="386" t="s">
        <v>98</v>
      </c>
      <c r="AS10" s="386"/>
      <c r="AT10" s="386" t="s">
        <v>244</v>
      </c>
      <c r="AU10" s="386" t="s">
        <v>243</v>
      </c>
      <c r="AV10" s="386"/>
    </row>
    <row r="11" spans="1:59" ht="15" thickTop="1">
      <c r="A11" s="387">
        <v>2</v>
      </c>
      <c r="B11" s="387">
        <v>1</v>
      </c>
      <c r="C11" s="387">
        <v>103.75</v>
      </c>
      <c r="D11" s="387">
        <v>10010</v>
      </c>
      <c r="E11" s="349">
        <v>3</v>
      </c>
      <c r="F11" s="350" t="s">
        <v>2032</v>
      </c>
      <c r="G11" s="388" t="b">
        <v>0</v>
      </c>
      <c r="H11" s="389">
        <v>1</v>
      </c>
      <c r="I11" s="390">
        <v>21774</v>
      </c>
      <c r="J11" s="391" t="s">
        <v>1348</v>
      </c>
      <c r="K11" s="392" t="s">
        <v>682</v>
      </c>
      <c r="L11" s="392" t="s">
        <v>29</v>
      </c>
      <c r="M11" s="393">
        <v>3</v>
      </c>
      <c r="N11" s="394">
        <v>56</v>
      </c>
      <c r="O11" s="390">
        <v>11039</v>
      </c>
      <c r="P11" s="391" t="s">
        <v>668</v>
      </c>
      <c r="Q11" s="392" t="s">
        <v>786</v>
      </c>
      <c r="R11" s="392" t="s">
        <v>1287</v>
      </c>
      <c r="S11" s="393">
        <v>8</v>
      </c>
      <c r="T11" s="394">
        <v>47.75</v>
      </c>
      <c r="U11" s="390" t="s">
        <v>2016</v>
      </c>
      <c r="V11" s="391" t="s">
        <v>405</v>
      </c>
      <c r="W11" s="392" t="s">
        <v>405</v>
      </c>
      <c r="X11" s="392" t="s">
        <v>405</v>
      </c>
      <c r="Y11" s="393">
        <v>9999</v>
      </c>
      <c r="Z11" s="394">
        <v>0</v>
      </c>
      <c r="AA11" s="390" t="s">
        <v>2016</v>
      </c>
      <c r="AB11" s="391" t="s">
        <v>405</v>
      </c>
      <c r="AC11" s="392" t="s">
        <v>405</v>
      </c>
      <c r="AD11" s="392" t="s">
        <v>405</v>
      </c>
      <c r="AE11" s="393">
        <v>9999</v>
      </c>
      <c r="AF11" s="394">
        <v>0</v>
      </c>
      <c r="AG11" s="399"/>
      <c r="AH11" s="435">
        <v>3</v>
      </c>
      <c r="AI11" s="395">
        <v>293.61446875000001</v>
      </c>
      <c r="AJ11" s="396">
        <v>100</v>
      </c>
      <c r="AK11" s="395">
        <v>4.5</v>
      </c>
      <c r="AL11" s="397" t="s">
        <v>2033</v>
      </c>
      <c r="AM11" s="398">
        <v>103.75</v>
      </c>
      <c r="AN11" s="325">
        <v>0</v>
      </c>
      <c r="AO11" s="325">
        <v>0</v>
      </c>
      <c r="AP11" s="325">
        <v>0</v>
      </c>
      <c r="AQ11" s="325">
        <v>0</v>
      </c>
      <c r="AR11" s="325">
        <v>0</v>
      </c>
      <c r="AT11" s="500">
        <v>0</v>
      </c>
      <c r="AU11" s="500">
        <v>0</v>
      </c>
      <c r="BF11" s="325">
        <v>1</v>
      </c>
    </row>
    <row r="12" spans="1:59" ht="14.25">
      <c r="A12" s="349">
        <v>2</v>
      </c>
      <c r="B12" s="349">
        <v>1</v>
      </c>
      <c r="C12" s="349">
        <v>101.75</v>
      </c>
      <c r="D12" s="349">
        <v>10013</v>
      </c>
      <c r="E12" s="349">
        <v>5</v>
      </c>
      <c r="F12" s="350" t="s">
        <v>2034</v>
      </c>
      <c r="G12" s="388" t="b">
        <v>0</v>
      </c>
      <c r="H12" s="389">
        <v>2</v>
      </c>
      <c r="I12" s="390">
        <v>29062</v>
      </c>
      <c r="J12" s="391" t="s">
        <v>1630</v>
      </c>
      <c r="K12" s="392" t="s">
        <v>1631</v>
      </c>
      <c r="L12" s="392" t="s">
        <v>543</v>
      </c>
      <c r="M12" s="393">
        <v>5</v>
      </c>
      <c r="N12" s="394">
        <v>55</v>
      </c>
      <c r="O12" s="390">
        <v>14075</v>
      </c>
      <c r="P12" s="391" t="s">
        <v>915</v>
      </c>
      <c r="Q12" s="392" t="s">
        <v>911</v>
      </c>
      <c r="R12" s="392" t="s">
        <v>543</v>
      </c>
      <c r="S12" s="393">
        <v>9</v>
      </c>
      <c r="T12" s="394">
        <v>46.75</v>
      </c>
      <c r="U12" s="390" t="s">
        <v>2016</v>
      </c>
      <c r="V12" s="391" t="s">
        <v>405</v>
      </c>
      <c r="W12" s="392" t="s">
        <v>405</v>
      </c>
      <c r="X12" s="392" t="s">
        <v>405</v>
      </c>
      <c r="Y12" s="393">
        <v>9999</v>
      </c>
      <c r="Z12" s="394">
        <v>0</v>
      </c>
      <c r="AA12" s="390" t="s">
        <v>2016</v>
      </c>
      <c r="AB12" s="391" t="s">
        <v>405</v>
      </c>
      <c r="AC12" s="392" t="s">
        <v>405</v>
      </c>
      <c r="AD12" s="392" t="s">
        <v>405</v>
      </c>
      <c r="AE12" s="393">
        <v>9999</v>
      </c>
      <c r="AF12" s="394">
        <v>0</v>
      </c>
      <c r="AG12" s="399"/>
      <c r="AH12" s="435">
        <v>1</v>
      </c>
      <c r="AI12" s="395">
        <v>358.152625</v>
      </c>
      <c r="AJ12" s="396">
        <v>100</v>
      </c>
      <c r="AK12" s="395">
        <v>6</v>
      </c>
      <c r="AL12" s="397" t="s">
        <v>2035</v>
      </c>
      <c r="AM12" s="398">
        <v>101.75</v>
      </c>
      <c r="AN12" s="325">
        <v>0</v>
      </c>
      <c r="AO12" s="325">
        <v>0</v>
      </c>
      <c r="AP12" s="325">
        <v>0</v>
      </c>
      <c r="AQ12" s="325">
        <v>0</v>
      </c>
      <c r="AR12" s="325">
        <v>0</v>
      </c>
      <c r="AT12" s="500">
        <v>0</v>
      </c>
      <c r="AU12" s="500">
        <v>1</v>
      </c>
      <c r="BF12" s="325">
        <v>2</v>
      </c>
    </row>
    <row r="13" spans="1:59" ht="14.25">
      <c r="A13" s="349">
        <v>2</v>
      </c>
      <c r="B13" s="349">
        <v>1</v>
      </c>
      <c r="C13" s="349">
        <v>93.25</v>
      </c>
      <c r="D13" s="349">
        <v>10011</v>
      </c>
      <c r="E13" s="349">
        <v>2</v>
      </c>
      <c r="F13" s="350" t="s">
        <v>2036</v>
      </c>
      <c r="G13" s="388" t="b">
        <v>0</v>
      </c>
      <c r="H13" s="389">
        <v>3</v>
      </c>
      <c r="I13" s="390">
        <v>99532</v>
      </c>
      <c r="J13" s="391" t="s">
        <v>1348</v>
      </c>
      <c r="K13" s="392" t="s">
        <v>804</v>
      </c>
      <c r="L13" s="392" t="s">
        <v>29</v>
      </c>
      <c r="M13" s="393">
        <v>2</v>
      </c>
      <c r="N13" s="394">
        <v>55</v>
      </c>
      <c r="O13" s="390">
        <v>15058</v>
      </c>
      <c r="P13" s="391" t="s">
        <v>1685</v>
      </c>
      <c r="Q13" s="392" t="s">
        <v>1686</v>
      </c>
      <c r="R13" s="392" t="s">
        <v>543</v>
      </c>
      <c r="S13" s="393">
        <v>10</v>
      </c>
      <c r="T13" s="394">
        <v>38.25</v>
      </c>
      <c r="U13" s="390" t="s">
        <v>2016</v>
      </c>
      <c r="V13" s="391" t="s">
        <v>405</v>
      </c>
      <c r="W13" s="392" t="s">
        <v>405</v>
      </c>
      <c r="X13" s="392" t="s">
        <v>405</v>
      </c>
      <c r="Y13" s="393">
        <v>9999</v>
      </c>
      <c r="Z13" s="394">
        <v>0</v>
      </c>
      <c r="AA13" s="390" t="s">
        <v>2016</v>
      </c>
      <c r="AB13" s="391" t="s">
        <v>405</v>
      </c>
      <c r="AC13" s="392" t="s">
        <v>405</v>
      </c>
      <c r="AD13" s="392" t="s">
        <v>405</v>
      </c>
      <c r="AE13" s="393">
        <v>9999</v>
      </c>
      <c r="AF13" s="394">
        <v>0</v>
      </c>
      <c r="AG13" s="399"/>
      <c r="AH13" s="435">
        <v>2</v>
      </c>
      <c r="AI13" s="395">
        <v>315.12718749999999</v>
      </c>
      <c r="AJ13" s="396">
        <v>100</v>
      </c>
      <c r="AK13" s="395">
        <v>5</v>
      </c>
      <c r="AL13" s="397" t="s">
        <v>2037</v>
      </c>
      <c r="AM13" s="398">
        <v>93.25</v>
      </c>
      <c r="AN13" s="325">
        <v>0</v>
      </c>
      <c r="AO13" s="325">
        <v>0</v>
      </c>
      <c r="AP13" s="325">
        <v>0</v>
      </c>
      <c r="AQ13" s="325">
        <v>0</v>
      </c>
      <c r="AR13" s="325">
        <v>0</v>
      </c>
      <c r="AT13" s="500">
        <v>0</v>
      </c>
      <c r="AU13" s="500">
        <v>1</v>
      </c>
      <c r="BF13" s="325">
        <v>3</v>
      </c>
    </row>
    <row r="14" spans="1:59" ht="14.25">
      <c r="A14" s="349">
        <v>2</v>
      </c>
      <c r="B14" s="349">
        <v>1</v>
      </c>
      <c r="C14" s="349">
        <v>92.5</v>
      </c>
      <c r="D14" s="349">
        <v>10010</v>
      </c>
      <c r="E14" s="349">
        <v>4</v>
      </c>
      <c r="F14" s="350" t="s">
        <v>2038</v>
      </c>
      <c r="G14" s="388" t="b">
        <v>0</v>
      </c>
      <c r="H14" s="389">
        <v>4</v>
      </c>
      <c r="I14" s="390">
        <v>21755</v>
      </c>
      <c r="J14" s="391" t="s">
        <v>1615</v>
      </c>
      <c r="K14" s="392" t="s">
        <v>668</v>
      </c>
      <c r="L14" s="392" t="s">
        <v>1378</v>
      </c>
      <c r="M14" s="393">
        <v>7</v>
      </c>
      <c r="N14" s="394">
        <v>42.75</v>
      </c>
      <c r="O14" s="390">
        <v>12022</v>
      </c>
      <c r="P14" s="391" t="s">
        <v>1556</v>
      </c>
      <c r="Q14" s="392" t="s">
        <v>1290</v>
      </c>
      <c r="R14" s="392" t="s">
        <v>29</v>
      </c>
      <c r="S14" s="393">
        <v>4</v>
      </c>
      <c r="T14" s="394">
        <v>49.75</v>
      </c>
      <c r="U14" s="390" t="s">
        <v>2016</v>
      </c>
      <c r="V14" s="391" t="s">
        <v>405</v>
      </c>
      <c r="W14" s="392" t="s">
        <v>405</v>
      </c>
      <c r="X14" s="392" t="s">
        <v>405</v>
      </c>
      <c r="Y14" s="393">
        <v>9999</v>
      </c>
      <c r="Z14" s="394">
        <v>0</v>
      </c>
      <c r="AA14" s="390" t="s">
        <v>2016</v>
      </c>
      <c r="AB14" s="391" t="s">
        <v>405</v>
      </c>
      <c r="AC14" s="392" t="s">
        <v>405</v>
      </c>
      <c r="AD14" s="392" t="s">
        <v>405</v>
      </c>
      <c r="AE14" s="393">
        <v>9999</v>
      </c>
      <c r="AF14" s="394">
        <v>0</v>
      </c>
      <c r="AG14" s="399"/>
      <c r="AH14" s="435">
        <v>16</v>
      </c>
      <c r="AI14" s="395">
        <v>186.05087500000002</v>
      </c>
      <c r="AJ14" s="396">
        <v>100</v>
      </c>
      <c r="AK14" s="395">
        <v>2</v>
      </c>
      <c r="AL14" s="397" t="s">
        <v>2039</v>
      </c>
      <c r="AM14" s="398">
        <v>92.5</v>
      </c>
      <c r="AN14" s="325">
        <v>0</v>
      </c>
      <c r="AO14" s="325">
        <v>0</v>
      </c>
      <c r="AP14" s="325">
        <v>0</v>
      </c>
      <c r="AQ14" s="325">
        <v>0</v>
      </c>
      <c r="AR14" s="325">
        <v>0</v>
      </c>
      <c r="AT14" s="500">
        <v>0</v>
      </c>
      <c r="AU14" s="500">
        <v>1</v>
      </c>
      <c r="BF14" s="325">
        <v>4</v>
      </c>
    </row>
    <row r="15" spans="1:59" ht="14.25">
      <c r="A15" s="349">
        <v>2</v>
      </c>
      <c r="B15" s="349">
        <v>1</v>
      </c>
      <c r="C15" s="349">
        <v>80.813000000000002</v>
      </c>
      <c r="D15" s="349">
        <v>10022</v>
      </c>
      <c r="E15" s="349">
        <v>1</v>
      </c>
      <c r="F15" s="350" t="s">
        <v>2040</v>
      </c>
      <c r="G15" s="388" t="b">
        <v>0</v>
      </c>
      <c r="H15" s="389">
        <v>5</v>
      </c>
      <c r="I15" s="390">
        <v>27039</v>
      </c>
      <c r="J15" s="391" t="s">
        <v>1139</v>
      </c>
      <c r="K15" s="392" t="s">
        <v>926</v>
      </c>
      <c r="L15" s="392" t="s">
        <v>31</v>
      </c>
      <c r="M15" s="393">
        <v>1</v>
      </c>
      <c r="N15" s="394">
        <v>51.375</v>
      </c>
      <c r="O15" s="390">
        <v>24218</v>
      </c>
      <c r="P15" s="391" t="s">
        <v>923</v>
      </c>
      <c r="Q15" s="392" t="s">
        <v>700</v>
      </c>
      <c r="R15" s="392" t="s">
        <v>679</v>
      </c>
      <c r="S15" s="393">
        <v>22</v>
      </c>
      <c r="T15" s="394">
        <v>29.437999999999999</v>
      </c>
      <c r="U15" s="390" t="s">
        <v>2016</v>
      </c>
      <c r="V15" s="391" t="s">
        <v>405</v>
      </c>
      <c r="W15" s="392" t="s">
        <v>405</v>
      </c>
      <c r="X15" s="392" t="s">
        <v>405</v>
      </c>
      <c r="Y15" s="393">
        <v>9999</v>
      </c>
      <c r="Z15" s="394">
        <v>0</v>
      </c>
      <c r="AA15" s="390" t="s">
        <v>2016</v>
      </c>
      <c r="AB15" s="391" t="s">
        <v>405</v>
      </c>
      <c r="AC15" s="392" t="s">
        <v>405</v>
      </c>
      <c r="AD15" s="392" t="s">
        <v>405</v>
      </c>
      <c r="AE15" s="393">
        <v>9999</v>
      </c>
      <c r="AF15" s="394">
        <v>0</v>
      </c>
      <c r="AG15" s="399"/>
      <c r="AH15" s="435">
        <v>6</v>
      </c>
      <c r="AI15" s="395">
        <v>250.58903125000001</v>
      </c>
      <c r="AJ15" s="396">
        <v>100</v>
      </c>
      <c r="AK15" s="395">
        <v>3.5</v>
      </c>
      <c r="AL15" s="397" t="s">
        <v>2041</v>
      </c>
      <c r="AM15" s="398">
        <v>80.813000000000002</v>
      </c>
      <c r="AN15" s="325">
        <v>0</v>
      </c>
      <c r="AO15" s="325">
        <v>0</v>
      </c>
      <c r="AP15" s="325">
        <v>0</v>
      </c>
      <c r="AQ15" s="325">
        <v>0</v>
      </c>
      <c r="AR15" s="325">
        <v>0</v>
      </c>
      <c r="AT15" s="500">
        <v>0</v>
      </c>
      <c r="AU15" s="500">
        <v>0</v>
      </c>
      <c r="BF15" s="325">
        <v>5</v>
      </c>
    </row>
    <row r="16" spans="1:59" ht="14.25">
      <c r="A16" s="349">
        <v>2</v>
      </c>
      <c r="B16" s="349">
        <v>1</v>
      </c>
      <c r="C16" s="349">
        <v>67</v>
      </c>
      <c r="D16" s="349">
        <v>10055</v>
      </c>
      <c r="E16" s="349">
        <v>25</v>
      </c>
      <c r="F16" s="350" t="s">
        <v>2042</v>
      </c>
      <c r="G16" s="388" t="b">
        <v>0</v>
      </c>
      <c r="H16" s="389">
        <v>6</v>
      </c>
      <c r="I16" s="390">
        <v>11001</v>
      </c>
      <c r="J16" s="391" t="s">
        <v>668</v>
      </c>
      <c r="K16" s="392" t="s">
        <v>700</v>
      </c>
      <c r="L16" s="392" t="s">
        <v>1287</v>
      </c>
      <c r="M16" s="393">
        <v>31</v>
      </c>
      <c r="N16" s="394">
        <v>30.75</v>
      </c>
      <c r="O16" s="390">
        <v>27015</v>
      </c>
      <c r="P16" s="391" t="s">
        <v>1566</v>
      </c>
      <c r="Q16" s="392" t="s">
        <v>658</v>
      </c>
      <c r="R16" s="392" t="s">
        <v>552</v>
      </c>
      <c r="S16" s="393">
        <v>25</v>
      </c>
      <c r="T16" s="394">
        <v>36.25</v>
      </c>
      <c r="U16" s="390" t="s">
        <v>2016</v>
      </c>
      <c r="V16" s="391" t="s">
        <v>405</v>
      </c>
      <c r="W16" s="392" t="s">
        <v>405</v>
      </c>
      <c r="X16" s="392" t="s">
        <v>405</v>
      </c>
      <c r="Y16" s="393">
        <v>9999</v>
      </c>
      <c r="Z16" s="394">
        <v>0</v>
      </c>
      <c r="AA16" s="390" t="s">
        <v>2016</v>
      </c>
      <c r="AB16" s="391" t="s">
        <v>405</v>
      </c>
      <c r="AC16" s="392" t="s">
        <v>405</v>
      </c>
      <c r="AD16" s="392" t="s">
        <v>405</v>
      </c>
      <c r="AE16" s="393">
        <v>9999</v>
      </c>
      <c r="AF16" s="394">
        <v>0</v>
      </c>
      <c r="AG16" s="399"/>
      <c r="AH16" s="435">
        <v>16</v>
      </c>
      <c r="AI16" s="395">
        <v>186.05087500000002</v>
      </c>
      <c r="AJ16" s="396">
        <v>100</v>
      </c>
      <c r="AK16" s="395">
        <v>2</v>
      </c>
      <c r="AL16" s="397" t="s">
        <v>2043</v>
      </c>
      <c r="AM16" s="398">
        <v>67</v>
      </c>
      <c r="AN16" s="325">
        <v>0</v>
      </c>
      <c r="AO16" s="325">
        <v>0</v>
      </c>
      <c r="AP16" s="325">
        <v>0</v>
      </c>
      <c r="AQ16" s="325">
        <v>0</v>
      </c>
      <c r="AR16" s="325">
        <v>0</v>
      </c>
      <c r="AT16" s="500">
        <v>0</v>
      </c>
      <c r="AU16" s="500">
        <v>1</v>
      </c>
      <c r="BF16" s="325">
        <v>6</v>
      </c>
    </row>
    <row r="17" spans="1:58" ht="14.25">
      <c r="A17" s="349">
        <v>2</v>
      </c>
      <c r="B17" s="349">
        <v>1</v>
      </c>
      <c r="C17" s="349">
        <v>66.75</v>
      </c>
      <c r="D17" s="349">
        <v>10044</v>
      </c>
      <c r="E17" s="349">
        <v>15</v>
      </c>
      <c r="F17" s="350" t="s">
        <v>2044</v>
      </c>
      <c r="G17" s="388" t="b">
        <v>0</v>
      </c>
      <c r="H17" s="389">
        <v>7</v>
      </c>
      <c r="I17" s="390">
        <v>11002</v>
      </c>
      <c r="J17" s="391" t="s">
        <v>1288</v>
      </c>
      <c r="K17" s="392" t="s">
        <v>775</v>
      </c>
      <c r="L17" s="392" t="s">
        <v>1287</v>
      </c>
      <c r="M17" s="393">
        <v>30</v>
      </c>
      <c r="N17" s="394">
        <v>32.75</v>
      </c>
      <c r="O17" s="390">
        <v>14024</v>
      </c>
      <c r="P17" s="391" t="s">
        <v>1417</v>
      </c>
      <c r="Q17" s="392" t="s">
        <v>1330</v>
      </c>
      <c r="R17" s="392" t="s">
        <v>1287</v>
      </c>
      <c r="S17" s="393">
        <v>15</v>
      </c>
      <c r="T17" s="394">
        <v>34</v>
      </c>
      <c r="U17" s="390" t="s">
        <v>2016</v>
      </c>
      <c r="V17" s="391" t="s">
        <v>405</v>
      </c>
      <c r="W17" s="392" t="s">
        <v>405</v>
      </c>
      <c r="X17" s="392" t="s">
        <v>405</v>
      </c>
      <c r="Y17" s="393">
        <v>9999</v>
      </c>
      <c r="Z17" s="394">
        <v>0</v>
      </c>
      <c r="AA17" s="390" t="s">
        <v>2016</v>
      </c>
      <c r="AB17" s="391" t="s">
        <v>405</v>
      </c>
      <c r="AC17" s="392" t="s">
        <v>405</v>
      </c>
      <c r="AD17" s="392" t="s">
        <v>405</v>
      </c>
      <c r="AE17" s="393">
        <v>9999</v>
      </c>
      <c r="AF17" s="394">
        <v>0</v>
      </c>
      <c r="AG17" s="399"/>
      <c r="AH17" s="435">
        <v>36</v>
      </c>
      <c r="AI17" s="395">
        <v>137.64725781250002</v>
      </c>
      <c r="AJ17" s="396">
        <v>100</v>
      </c>
      <c r="AK17" s="395">
        <v>0.875</v>
      </c>
      <c r="AL17" s="397" t="s">
        <v>2045</v>
      </c>
      <c r="AM17" s="398">
        <v>66.75</v>
      </c>
      <c r="AN17" s="325">
        <v>0</v>
      </c>
      <c r="AO17" s="325">
        <v>0</v>
      </c>
      <c r="AP17" s="325">
        <v>0</v>
      </c>
      <c r="AQ17" s="325">
        <v>0</v>
      </c>
      <c r="AR17" s="325">
        <v>0</v>
      </c>
      <c r="AT17" s="500">
        <v>0</v>
      </c>
      <c r="AU17" s="500">
        <v>0</v>
      </c>
      <c r="BF17" s="325">
        <v>7</v>
      </c>
    </row>
    <row r="18" spans="1:58" ht="14.25">
      <c r="A18" s="349">
        <v>2</v>
      </c>
      <c r="B18" s="349">
        <v>1</v>
      </c>
      <c r="C18" s="349">
        <v>62.064</v>
      </c>
      <c r="D18" s="349">
        <v>10068</v>
      </c>
      <c r="E18" s="349">
        <v>21</v>
      </c>
      <c r="F18" s="350" t="s">
        <v>2046</v>
      </c>
      <c r="G18" s="388" t="b">
        <v>0</v>
      </c>
      <c r="H18" s="389">
        <v>8</v>
      </c>
      <c r="I18" s="390">
        <v>99574</v>
      </c>
      <c r="J18" s="391" t="s">
        <v>834</v>
      </c>
      <c r="K18" s="392" t="s">
        <v>835</v>
      </c>
      <c r="L18" s="392" t="s">
        <v>833</v>
      </c>
      <c r="M18" s="393">
        <v>21</v>
      </c>
      <c r="N18" s="394">
        <v>37.5</v>
      </c>
      <c r="O18" s="390">
        <v>25003</v>
      </c>
      <c r="P18" s="391" t="s">
        <v>1032</v>
      </c>
      <c r="Q18" s="392" t="s">
        <v>1033</v>
      </c>
      <c r="R18" s="392" t="s">
        <v>833</v>
      </c>
      <c r="S18" s="393">
        <v>48</v>
      </c>
      <c r="T18" s="394">
        <v>24.564</v>
      </c>
      <c r="U18" s="390" t="s">
        <v>2016</v>
      </c>
      <c r="V18" s="391" t="s">
        <v>405</v>
      </c>
      <c r="W18" s="392" t="s">
        <v>405</v>
      </c>
      <c r="X18" s="392" t="s">
        <v>405</v>
      </c>
      <c r="Y18" s="393">
        <v>9999</v>
      </c>
      <c r="Z18" s="394">
        <v>0</v>
      </c>
      <c r="AA18" s="390" t="s">
        <v>2016</v>
      </c>
      <c r="AB18" s="391" t="s">
        <v>405</v>
      </c>
      <c r="AC18" s="392" t="s">
        <v>405</v>
      </c>
      <c r="AD18" s="392" t="s">
        <v>405</v>
      </c>
      <c r="AE18" s="393">
        <v>9999</v>
      </c>
      <c r="AF18" s="394">
        <v>0</v>
      </c>
      <c r="AG18" s="399"/>
      <c r="AH18" s="435">
        <v>16</v>
      </c>
      <c r="AI18" s="395">
        <v>186.05087500000002</v>
      </c>
      <c r="AJ18" s="396">
        <v>100</v>
      </c>
      <c r="AK18" s="395">
        <v>2</v>
      </c>
      <c r="AL18" s="397" t="s">
        <v>2047</v>
      </c>
      <c r="AM18" s="398">
        <v>62.064</v>
      </c>
      <c r="AN18" s="325">
        <v>0</v>
      </c>
      <c r="AO18" s="325">
        <v>0</v>
      </c>
      <c r="AP18" s="325">
        <v>0</v>
      </c>
      <c r="AQ18" s="325">
        <v>0</v>
      </c>
      <c r="AR18" s="325">
        <v>0</v>
      </c>
      <c r="AT18" s="500">
        <v>0</v>
      </c>
      <c r="AU18" s="500">
        <v>0</v>
      </c>
      <c r="BF18" s="325">
        <v>8</v>
      </c>
    </row>
    <row r="19" spans="1:58" ht="14.25">
      <c r="A19" s="349">
        <v>2</v>
      </c>
      <c r="B19" s="349">
        <v>1</v>
      </c>
      <c r="C19" s="349">
        <v>58.627000000000002</v>
      </c>
      <c r="D19" s="349">
        <v>10102</v>
      </c>
      <c r="E19" s="349">
        <v>42</v>
      </c>
      <c r="F19" s="350" t="s">
        <v>2048</v>
      </c>
      <c r="G19" s="388" t="b">
        <v>0</v>
      </c>
      <c r="H19" s="389">
        <v>9</v>
      </c>
      <c r="I19" s="390">
        <v>13027</v>
      </c>
      <c r="J19" s="391" t="s">
        <v>837</v>
      </c>
      <c r="K19" s="392" t="s">
        <v>749</v>
      </c>
      <c r="L19" s="392" t="s">
        <v>714</v>
      </c>
      <c r="M19" s="393">
        <v>61</v>
      </c>
      <c r="N19" s="394">
        <v>30.501000000000001</v>
      </c>
      <c r="O19" s="390">
        <v>13029</v>
      </c>
      <c r="P19" s="391" t="s">
        <v>1129</v>
      </c>
      <c r="Q19" s="392" t="s">
        <v>671</v>
      </c>
      <c r="R19" s="392" t="s">
        <v>714</v>
      </c>
      <c r="S19" s="393">
        <v>42</v>
      </c>
      <c r="T19" s="394">
        <v>28.126000000000001</v>
      </c>
      <c r="U19" s="390" t="s">
        <v>2016</v>
      </c>
      <c r="V19" s="391" t="s">
        <v>405</v>
      </c>
      <c r="W19" s="392" t="s">
        <v>405</v>
      </c>
      <c r="X19" s="392" t="s">
        <v>405</v>
      </c>
      <c r="Y19" s="393">
        <v>9999</v>
      </c>
      <c r="Z19" s="394">
        <v>0</v>
      </c>
      <c r="AA19" s="390" t="s">
        <v>2016</v>
      </c>
      <c r="AB19" s="391" t="s">
        <v>405</v>
      </c>
      <c r="AC19" s="392" t="s">
        <v>405</v>
      </c>
      <c r="AD19" s="392" t="s">
        <v>405</v>
      </c>
      <c r="AE19" s="393">
        <v>9999</v>
      </c>
      <c r="AF19" s="394">
        <v>0</v>
      </c>
      <c r="AG19" s="399"/>
      <c r="AH19" s="435">
        <v>5</v>
      </c>
      <c r="AI19" s="395">
        <v>261.34539062500005</v>
      </c>
      <c r="AJ19" s="396">
        <v>100</v>
      </c>
      <c r="AK19" s="395">
        <v>3.75</v>
      </c>
      <c r="AL19" s="397" t="s">
        <v>2049</v>
      </c>
      <c r="AM19" s="398">
        <v>58.627000000000002</v>
      </c>
      <c r="AN19" s="325">
        <v>0</v>
      </c>
      <c r="AO19" s="325">
        <v>0</v>
      </c>
      <c r="AP19" s="325">
        <v>0</v>
      </c>
      <c r="AQ19" s="325">
        <v>0</v>
      </c>
      <c r="AR19" s="325">
        <v>0</v>
      </c>
      <c r="AT19" s="500">
        <v>0</v>
      </c>
      <c r="AU19" s="500">
        <v>0</v>
      </c>
      <c r="BF19" s="325">
        <v>9</v>
      </c>
    </row>
    <row r="20" spans="1:58" ht="14.25">
      <c r="A20" s="349">
        <v>2</v>
      </c>
      <c r="B20" s="349">
        <v>1</v>
      </c>
      <c r="C20" s="349">
        <v>57.094999999999999</v>
      </c>
      <c r="D20" s="349">
        <v>10118</v>
      </c>
      <c r="E20" s="349">
        <v>43</v>
      </c>
      <c r="F20" s="350" t="s">
        <v>2050</v>
      </c>
      <c r="G20" s="388" t="b">
        <v>0</v>
      </c>
      <c r="H20" s="389">
        <v>10</v>
      </c>
      <c r="I20" s="390">
        <v>16082</v>
      </c>
      <c r="J20" s="391" t="s">
        <v>1420</v>
      </c>
      <c r="K20" s="392" t="s">
        <v>739</v>
      </c>
      <c r="L20" s="392" t="s">
        <v>814</v>
      </c>
      <c r="M20" s="393">
        <v>43</v>
      </c>
      <c r="N20" s="394">
        <v>30</v>
      </c>
      <c r="O20" s="390">
        <v>12042</v>
      </c>
      <c r="P20" s="391" t="s">
        <v>1451</v>
      </c>
      <c r="Q20" s="392" t="s">
        <v>700</v>
      </c>
      <c r="R20" s="392" t="s">
        <v>728</v>
      </c>
      <c r="S20" s="393">
        <v>76</v>
      </c>
      <c r="T20" s="394">
        <v>27.094999999999999</v>
      </c>
      <c r="U20" s="390" t="s">
        <v>2016</v>
      </c>
      <c r="V20" s="391" t="s">
        <v>405</v>
      </c>
      <c r="W20" s="392" t="s">
        <v>405</v>
      </c>
      <c r="X20" s="392" t="s">
        <v>405</v>
      </c>
      <c r="Y20" s="393">
        <v>9999</v>
      </c>
      <c r="Z20" s="394">
        <v>0</v>
      </c>
      <c r="AA20" s="390" t="s">
        <v>2016</v>
      </c>
      <c r="AB20" s="391" t="s">
        <v>405</v>
      </c>
      <c r="AC20" s="392" t="s">
        <v>405</v>
      </c>
      <c r="AD20" s="392" t="s">
        <v>405</v>
      </c>
      <c r="AE20" s="393">
        <v>9999</v>
      </c>
      <c r="AF20" s="394">
        <v>0</v>
      </c>
      <c r="AG20" s="399"/>
      <c r="AH20" s="435">
        <v>22</v>
      </c>
      <c r="AI20" s="395">
        <v>169.91633593750001</v>
      </c>
      <c r="AJ20" s="396">
        <v>100</v>
      </c>
      <c r="AK20" s="395">
        <v>1.625</v>
      </c>
      <c r="AL20" s="397" t="s">
        <v>2051</v>
      </c>
      <c r="AM20" s="398">
        <v>57.094999999999999</v>
      </c>
      <c r="AN20" s="325">
        <v>0</v>
      </c>
      <c r="AO20" s="325">
        <v>0</v>
      </c>
      <c r="AP20" s="325">
        <v>0</v>
      </c>
      <c r="AQ20" s="325">
        <v>0</v>
      </c>
      <c r="AR20" s="325">
        <v>0</v>
      </c>
      <c r="AT20" s="500">
        <v>0</v>
      </c>
      <c r="AU20" s="500">
        <v>0</v>
      </c>
      <c r="BF20" s="325">
        <v>10</v>
      </c>
    </row>
    <row r="21" spans="1:58" ht="14.25">
      <c r="A21" s="349">
        <v>2</v>
      </c>
      <c r="B21" s="349">
        <v>1</v>
      </c>
      <c r="C21" s="349">
        <v>55.689</v>
      </c>
      <c r="D21" s="349">
        <v>10160</v>
      </c>
      <c r="E21" s="349">
        <v>27</v>
      </c>
      <c r="F21" s="350" t="s">
        <v>2052</v>
      </c>
      <c r="G21" s="388" t="b">
        <v>0</v>
      </c>
      <c r="H21" s="389">
        <v>11</v>
      </c>
      <c r="I21" s="390">
        <v>16120</v>
      </c>
      <c r="J21" s="391" t="s">
        <v>914</v>
      </c>
      <c r="K21" s="392" t="s">
        <v>798</v>
      </c>
      <c r="L21" s="392" t="s">
        <v>661</v>
      </c>
      <c r="M21" s="393">
        <v>134</v>
      </c>
      <c r="N21" s="394">
        <v>18.314</v>
      </c>
      <c r="O21" s="390">
        <v>98446</v>
      </c>
      <c r="P21" s="391" t="s">
        <v>1359</v>
      </c>
      <c r="Q21" s="392" t="s">
        <v>700</v>
      </c>
      <c r="R21" s="392" t="s">
        <v>543</v>
      </c>
      <c r="S21" s="393">
        <v>27</v>
      </c>
      <c r="T21" s="394">
        <v>37.375</v>
      </c>
      <c r="U21" s="390" t="s">
        <v>2016</v>
      </c>
      <c r="V21" s="391" t="s">
        <v>405</v>
      </c>
      <c r="W21" s="392" t="s">
        <v>405</v>
      </c>
      <c r="X21" s="392" t="s">
        <v>405</v>
      </c>
      <c r="Y21" s="393">
        <v>9999</v>
      </c>
      <c r="Z21" s="394">
        <v>0</v>
      </c>
      <c r="AA21" s="390" t="s">
        <v>2016</v>
      </c>
      <c r="AB21" s="391" t="s">
        <v>405</v>
      </c>
      <c r="AC21" s="392" t="s">
        <v>405</v>
      </c>
      <c r="AD21" s="392" t="s">
        <v>405</v>
      </c>
      <c r="AE21" s="393">
        <v>9999</v>
      </c>
      <c r="AF21" s="394">
        <v>0</v>
      </c>
      <c r="AG21" s="399"/>
      <c r="AH21" s="435">
        <v>16</v>
      </c>
      <c r="AI21" s="395">
        <v>186.05087500000002</v>
      </c>
      <c r="AJ21" s="396">
        <v>100</v>
      </c>
      <c r="AK21" s="395">
        <v>2</v>
      </c>
      <c r="AL21" s="397" t="s">
        <v>2053</v>
      </c>
      <c r="AM21" s="398">
        <v>55.689</v>
      </c>
      <c r="AN21" s="325">
        <v>0</v>
      </c>
      <c r="AO21" s="325">
        <v>0</v>
      </c>
      <c r="AP21" s="325">
        <v>0</v>
      </c>
      <c r="AQ21" s="325">
        <v>0</v>
      </c>
      <c r="AR21" s="325">
        <v>0</v>
      </c>
      <c r="AT21" s="500">
        <v>0</v>
      </c>
      <c r="AU21" s="500">
        <v>0</v>
      </c>
      <c r="BF21" s="325">
        <v>11</v>
      </c>
    </row>
    <row r="22" spans="1:58" ht="14.25">
      <c r="A22" s="349">
        <v>2</v>
      </c>
      <c r="B22" s="349">
        <v>1</v>
      </c>
      <c r="C22" s="349">
        <v>55.656999999999996</v>
      </c>
      <c r="D22" s="349">
        <v>10095</v>
      </c>
      <c r="E22" s="349">
        <v>44</v>
      </c>
      <c r="F22" s="350" t="s">
        <v>2054</v>
      </c>
      <c r="G22" s="388" t="b">
        <v>0</v>
      </c>
      <c r="H22" s="389">
        <v>12</v>
      </c>
      <c r="I22" s="390">
        <v>12017</v>
      </c>
      <c r="J22" s="391" t="s">
        <v>1597</v>
      </c>
      <c r="K22" s="392" t="s">
        <v>941</v>
      </c>
      <c r="L22" s="392" t="s">
        <v>679</v>
      </c>
      <c r="M22" s="393">
        <v>52</v>
      </c>
      <c r="N22" s="394">
        <v>29.719000000000001</v>
      </c>
      <c r="O22" s="390">
        <v>25017</v>
      </c>
      <c r="P22" s="391" t="s">
        <v>1493</v>
      </c>
      <c r="Q22" s="392" t="s">
        <v>775</v>
      </c>
      <c r="R22" s="392" t="s">
        <v>759</v>
      </c>
      <c r="S22" s="393">
        <v>44</v>
      </c>
      <c r="T22" s="394">
        <v>25.937999999999999</v>
      </c>
      <c r="U22" s="390" t="s">
        <v>2016</v>
      </c>
      <c r="V22" s="391" t="s">
        <v>405</v>
      </c>
      <c r="W22" s="392" t="s">
        <v>405</v>
      </c>
      <c r="X22" s="392" t="s">
        <v>405</v>
      </c>
      <c r="Y22" s="393">
        <v>9999</v>
      </c>
      <c r="Z22" s="394">
        <v>0</v>
      </c>
      <c r="AA22" s="390" t="s">
        <v>2016</v>
      </c>
      <c r="AB22" s="391" t="s">
        <v>405</v>
      </c>
      <c r="AC22" s="392" t="s">
        <v>405</v>
      </c>
      <c r="AD22" s="392" t="s">
        <v>405</v>
      </c>
      <c r="AE22" s="393">
        <v>9999</v>
      </c>
      <c r="AF22" s="394">
        <v>0</v>
      </c>
      <c r="AG22" s="399"/>
      <c r="AH22" s="435">
        <v>18</v>
      </c>
      <c r="AI22" s="395">
        <v>180.67269531250003</v>
      </c>
      <c r="AJ22" s="396">
        <v>100</v>
      </c>
      <c r="AK22" s="395">
        <v>1.875</v>
      </c>
      <c r="AL22" s="397" t="s">
        <v>2055</v>
      </c>
      <c r="AM22" s="398">
        <v>55.656999999999996</v>
      </c>
      <c r="AN22" s="325">
        <v>0</v>
      </c>
      <c r="AO22" s="325">
        <v>0</v>
      </c>
      <c r="AP22" s="325">
        <v>0</v>
      </c>
      <c r="AQ22" s="325">
        <v>0</v>
      </c>
      <c r="AR22" s="325">
        <v>0</v>
      </c>
      <c r="AT22" s="500">
        <v>0</v>
      </c>
      <c r="AU22" s="500">
        <v>1</v>
      </c>
      <c r="BF22" s="325">
        <v>12</v>
      </c>
    </row>
    <row r="23" spans="1:58" ht="14.25">
      <c r="A23" s="349">
        <v>2</v>
      </c>
      <c r="B23" s="349">
        <v>1</v>
      </c>
      <c r="C23" s="349">
        <v>53.47</v>
      </c>
      <c r="D23" s="349">
        <v>10101</v>
      </c>
      <c r="E23" s="349">
        <v>16</v>
      </c>
      <c r="F23" s="350" t="s">
        <v>2056</v>
      </c>
      <c r="G23" s="388" t="b">
        <v>0</v>
      </c>
      <c r="H23" s="389">
        <v>13</v>
      </c>
      <c r="I23" s="390">
        <v>14074</v>
      </c>
      <c r="J23" s="391" t="s">
        <v>915</v>
      </c>
      <c r="K23" s="392" t="s">
        <v>762</v>
      </c>
      <c r="L23" s="392" t="s">
        <v>543</v>
      </c>
      <c r="M23" s="393">
        <v>16</v>
      </c>
      <c r="N23" s="394">
        <v>29.25</v>
      </c>
      <c r="O23" s="390">
        <v>10048</v>
      </c>
      <c r="P23" s="391" t="s">
        <v>1623</v>
      </c>
      <c r="Q23" s="392" t="s">
        <v>868</v>
      </c>
      <c r="R23" s="392" t="s">
        <v>534</v>
      </c>
      <c r="S23" s="393">
        <v>86</v>
      </c>
      <c r="T23" s="394">
        <v>24.22</v>
      </c>
      <c r="U23" s="390" t="s">
        <v>2016</v>
      </c>
      <c r="V23" s="391" t="s">
        <v>405</v>
      </c>
      <c r="W23" s="392" t="s">
        <v>405</v>
      </c>
      <c r="X23" s="392" t="s">
        <v>405</v>
      </c>
      <c r="Y23" s="393">
        <v>9999</v>
      </c>
      <c r="Z23" s="394">
        <v>0</v>
      </c>
      <c r="AA23" s="390" t="s">
        <v>2016</v>
      </c>
      <c r="AB23" s="391" t="s">
        <v>405</v>
      </c>
      <c r="AC23" s="392" t="s">
        <v>405</v>
      </c>
      <c r="AD23" s="392" t="s">
        <v>405</v>
      </c>
      <c r="AE23" s="393">
        <v>9999</v>
      </c>
      <c r="AF23" s="394">
        <v>0</v>
      </c>
      <c r="AG23" s="399"/>
      <c r="AH23" s="435">
        <v>31</v>
      </c>
      <c r="AI23" s="395">
        <v>145.71452734375001</v>
      </c>
      <c r="AJ23" s="396">
        <v>100</v>
      </c>
      <c r="AK23" s="395">
        <v>1.0625</v>
      </c>
      <c r="AL23" s="397" t="s">
        <v>2057</v>
      </c>
      <c r="AM23" s="398">
        <v>53.47</v>
      </c>
      <c r="AN23" s="325">
        <v>0</v>
      </c>
      <c r="AO23" s="325">
        <v>0</v>
      </c>
      <c r="AP23" s="325">
        <v>0</v>
      </c>
      <c r="AQ23" s="325">
        <v>0</v>
      </c>
      <c r="AR23" s="325">
        <v>0</v>
      </c>
      <c r="AT23" s="500">
        <v>0</v>
      </c>
      <c r="AU23" s="500">
        <v>1</v>
      </c>
      <c r="BF23" s="325">
        <v>13</v>
      </c>
    </row>
    <row r="24" spans="1:58" ht="14.25">
      <c r="A24" s="349">
        <v>2</v>
      </c>
      <c r="B24" s="349">
        <v>1</v>
      </c>
      <c r="C24" s="349">
        <v>51.939</v>
      </c>
      <c r="D24" s="349">
        <v>10045</v>
      </c>
      <c r="E24" s="349">
        <v>20</v>
      </c>
      <c r="F24" s="350" t="s">
        <v>2058</v>
      </c>
      <c r="G24" s="388" t="b">
        <v>0</v>
      </c>
      <c r="H24" s="389">
        <v>14</v>
      </c>
      <c r="I24" s="390">
        <v>12038</v>
      </c>
      <c r="J24" s="391" t="s">
        <v>1211</v>
      </c>
      <c r="K24" s="392" t="s">
        <v>1212</v>
      </c>
      <c r="L24" s="392" t="s">
        <v>728</v>
      </c>
      <c r="M24" s="393">
        <v>26</v>
      </c>
      <c r="N24" s="394">
        <v>25.251000000000001</v>
      </c>
      <c r="O24" s="390">
        <v>12037</v>
      </c>
      <c r="P24" s="391" t="s">
        <v>1213</v>
      </c>
      <c r="Q24" s="392" t="s">
        <v>1177</v>
      </c>
      <c r="R24" s="392" t="s">
        <v>728</v>
      </c>
      <c r="S24" s="393">
        <v>20</v>
      </c>
      <c r="T24" s="394">
        <v>26.687999999999999</v>
      </c>
      <c r="U24" s="390" t="s">
        <v>2016</v>
      </c>
      <c r="V24" s="391" t="s">
        <v>405</v>
      </c>
      <c r="W24" s="392" t="s">
        <v>405</v>
      </c>
      <c r="X24" s="392" t="s">
        <v>405</v>
      </c>
      <c r="Y24" s="393">
        <v>9999</v>
      </c>
      <c r="Z24" s="394">
        <v>0</v>
      </c>
      <c r="AA24" s="390" t="s">
        <v>2016</v>
      </c>
      <c r="AB24" s="391" t="s">
        <v>405</v>
      </c>
      <c r="AC24" s="392" t="s">
        <v>405</v>
      </c>
      <c r="AD24" s="392" t="s">
        <v>405</v>
      </c>
      <c r="AE24" s="393">
        <v>9999</v>
      </c>
      <c r="AF24" s="394">
        <v>0</v>
      </c>
      <c r="AG24" s="399"/>
      <c r="AH24" s="435">
        <v>19</v>
      </c>
      <c r="AI24" s="395">
        <v>177.98360546875</v>
      </c>
      <c r="AJ24" s="396">
        <v>100</v>
      </c>
      <c r="AK24" s="395">
        <v>1.8125</v>
      </c>
      <c r="AL24" s="397" t="s">
        <v>2059</v>
      </c>
      <c r="AM24" s="398">
        <v>51.939</v>
      </c>
      <c r="AN24" s="325">
        <v>0</v>
      </c>
      <c r="AO24" s="325">
        <v>0</v>
      </c>
      <c r="AP24" s="325">
        <v>0</v>
      </c>
      <c r="AQ24" s="325">
        <v>0</v>
      </c>
      <c r="AR24" s="325">
        <v>0</v>
      </c>
      <c r="AT24" s="500">
        <v>0</v>
      </c>
      <c r="AU24" s="500">
        <v>0</v>
      </c>
      <c r="BF24" s="325">
        <v>14</v>
      </c>
    </row>
    <row r="25" spans="1:58" ht="14.25">
      <c r="A25" s="349">
        <v>2</v>
      </c>
      <c r="B25" s="349">
        <v>1</v>
      </c>
      <c r="C25" s="349">
        <v>51.384</v>
      </c>
      <c r="D25" s="349">
        <v>10175</v>
      </c>
      <c r="E25" s="349">
        <v>68</v>
      </c>
      <c r="F25" s="350" t="s">
        <v>2060</v>
      </c>
      <c r="G25" s="388" t="b">
        <v>0</v>
      </c>
      <c r="H25" s="389">
        <v>15</v>
      </c>
      <c r="I25" s="390">
        <v>11006</v>
      </c>
      <c r="J25" s="391" t="s">
        <v>1241</v>
      </c>
      <c r="K25" s="392" t="s">
        <v>678</v>
      </c>
      <c r="L25" s="392" t="s">
        <v>833</v>
      </c>
      <c r="M25" s="393">
        <v>108</v>
      </c>
      <c r="N25" s="394">
        <v>22.946000000000002</v>
      </c>
      <c r="O25" s="390">
        <v>99510</v>
      </c>
      <c r="P25" s="391" t="s">
        <v>831</v>
      </c>
      <c r="Q25" s="392" t="s">
        <v>832</v>
      </c>
      <c r="R25" s="392" t="s">
        <v>833</v>
      </c>
      <c r="S25" s="393">
        <v>68</v>
      </c>
      <c r="T25" s="394">
        <v>28.437999999999999</v>
      </c>
      <c r="U25" s="390" t="s">
        <v>2016</v>
      </c>
      <c r="V25" s="391" t="s">
        <v>405</v>
      </c>
      <c r="W25" s="392" t="s">
        <v>405</v>
      </c>
      <c r="X25" s="392" t="s">
        <v>405</v>
      </c>
      <c r="Y25" s="393">
        <v>9999</v>
      </c>
      <c r="Z25" s="394">
        <v>0</v>
      </c>
      <c r="AA25" s="390" t="s">
        <v>2016</v>
      </c>
      <c r="AB25" s="391" t="s">
        <v>405</v>
      </c>
      <c r="AC25" s="392" t="s">
        <v>405</v>
      </c>
      <c r="AD25" s="392" t="s">
        <v>405</v>
      </c>
      <c r="AE25" s="393">
        <v>9999</v>
      </c>
      <c r="AF25" s="394">
        <v>0</v>
      </c>
      <c r="AG25" s="399"/>
      <c r="AH25" s="435">
        <v>40</v>
      </c>
      <c r="AI25" s="395">
        <v>132.26907812499999</v>
      </c>
      <c r="AJ25" s="396">
        <v>100</v>
      </c>
      <c r="AK25" s="395">
        <v>0.75</v>
      </c>
      <c r="AL25" s="397" t="s">
        <v>2061</v>
      </c>
      <c r="AM25" s="398">
        <v>51.384</v>
      </c>
      <c r="AN25" s="325">
        <v>0</v>
      </c>
      <c r="AO25" s="325">
        <v>0</v>
      </c>
      <c r="AP25" s="325">
        <v>0</v>
      </c>
      <c r="AQ25" s="325">
        <v>0</v>
      </c>
      <c r="AR25" s="325">
        <v>0</v>
      </c>
      <c r="AT25" s="500">
        <v>0</v>
      </c>
      <c r="AU25" s="500">
        <v>0</v>
      </c>
      <c r="BF25" s="325">
        <v>15</v>
      </c>
    </row>
    <row r="26" spans="1:58" ht="14.25">
      <c r="A26" s="349">
        <v>2</v>
      </c>
      <c r="B26" s="349">
        <v>1</v>
      </c>
      <c r="C26" s="349">
        <v>51.064999999999998</v>
      </c>
      <c r="D26" s="349">
        <v>10137</v>
      </c>
      <c r="E26" s="349">
        <v>37</v>
      </c>
      <c r="F26" s="350" t="s">
        <v>2062</v>
      </c>
      <c r="G26" s="388" t="b">
        <v>0</v>
      </c>
      <c r="H26" s="389">
        <v>16</v>
      </c>
      <c r="I26" s="390">
        <v>19001</v>
      </c>
      <c r="J26" s="391" t="s">
        <v>1647</v>
      </c>
      <c r="K26" s="392" t="s">
        <v>843</v>
      </c>
      <c r="L26" s="392" t="s">
        <v>995</v>
      </c>
      <c r="M26" s="393">
        <v>37</v>
      </c>
      <c r="N26" s="394">
        <v>30.75</v>
      </c>
      <c r="O26" s="390">
        <v>16109</v>
      </c>
      <c r="P26" s="391" t="s">
        <v>1548</v>
      </c>
      <c r="Q26" s="392" t="s">
        <v>1215</v>
      </c>
      <c r="R26" s="392" t="s">
        <v>728</v>
      </c>
      <c r="S26" s="393">
        <v>101</v>
      </c>
      <c r="T26" s="394">
        <v>20.315000000000001</v>
      </c>
      <c r="U26" s="390" t="s">
        <v>2016</v>
      </c>
      <c r="V26" s="391" t="s">
        <v>405</v>
      </c>
      <c r="W26" s="392" t="s">
        <v>405</v>
      </c>
      <c r="X26" s="392" t="s">
        <v>405</v>
      </c>
      <c r="Y26" s="393">
        <v>9999</v>
      </c>
      <c r="Z26" s="394">
        <v>0</v>
      </c>
      <c r="AA26" s="390" t="s">
        <v>2016</v>
      </c>
      <c r="AB26" s="391" t="s">
        <v>405</v>
      </c>
      <c r="AC26" s="392" t="s">
        <v>405</v>
      </c>
      <c r="AD26" s="392" t="s">
        <v>405</v>
      </c>
      <c r="AE26" s="393">
        <v>9999</v>
      </c>
      <c r="AF26" s="394">
        <v>0</v>
      </c>
      <c r="AG26" s="399"/>
      <c r="AH26" s="435">
        <v>23</v>
      </c>
      <c r="AI26" s="395">
        <v>167.22724609375001</v>
      </c>
      <c r="AJ26" s="396">
        <v>100</v>
      </c>
      <c r="AK26" s="395">
        <v>1.5625</v>
      </c>
      <c r="AL26" s="397" t="s">
        <v>2063</v>
      </c>
      <c r="AM26" s="398">
        <v>51.064999999999998</v>
      </c>
      <c r="AN26" s="325">
        <v>0</v>
      </c>
      <c r="AO26" s="325">
        <v>0</v>
      </c>
      <c r="AP26" s="325">
        <v>0</v>
      </c>
      <c r="AQ26" s="325">
        <v>0</v>
      </c>
      <c r="AR26" s="325">
        <v>0</v>
      </c>
      <c r="AT26" s="500">
        <v>0</v>
      </c>
      <c r="AU26" s="500">
        <v>1</v>
      </c>
      <c r="BF26" s="325">
        <v>16</v>
      </c>
    </row>
    <row r="27" spans="1:58" ht="14.25">
      <c r="A27" s="349">
        <v>2</v>
      </c>
      <c r="B27" s="349">
        <v>1</v>
      </c>
      <c r="C27" s="349">
        <v>47.691000000000003</v>
      </c>
      <c r="D27" s="349">
        <v>10145</v>
      </c>
      <c r="E27" s="349">
        <v>63</v>
      </c>
      <c r="F27" s="350" t="s">
        <v>2064</v>
      </c>
      <c r="G27" s="388" t="b">
        <v>0</v>
      </c>
      <c r="H27" s="389">
        <v>17</v>
      </c>
      <c r="I27" s="390">
        <v>16075</v>
      </c>
      <c r="J27" s="391" t="s">
        <v>1002</v>
      </c>
      <c r="K27" s="392" t="s">
        <v>739</v>
      </c>
      <c r="L27" s="392" t="s">
        <v>814</v>
      </c>
      <c r="M27" s="393">
        <v>63</v>
      </c>
      <c r="N27" s="394">
        <v>24.314</v>
      </c>
      <c r="O27" s="390">
        <v>16086</v>
      </c>
      <c r="P27" s="391" t="s">
        <v>1480</v>
      </c>
      <c r="Q27" s="392" t="s">
        <v>681</v>
      </c>
      <c r="R27" s="392" t="s">
        <v>814</v>
      </c>
      <c r="S27" s="393">
        <v>83</v>
      </c>
      <c r="T27" s="394">
        <v>23.376999999999999</v>
      </c>
      <c r="U27" s="390" t="s">
        <v>2016</v>
      </c>
      <c r="V27" s="391" t="s">
        <v>405</v>
      </c>
      <c r="W27" s="392" t="s">
        <v>405</v>
      </c>
      <c r="X27" s="392" t="s">
        <v>405</v>
      </c>
      <c r="Y27" s="393">
        <v>9999</v>
      </c>
      <c r="Z27" s="394">
        <v>0</v>
      </c>
      <c r="AA27" s="390" t="s">
        <v>2016</v>
      </c>
      <c r="AB27" s="391" t="s">
        <v>405</v>
      </c>
      <c r="AC27" s="392" t="s">
        <v>405</v>
      </c>
      <c r="AD27" s="392" t="s">
        <v>405</v>
      </c>
      <c r="AE27" s="393">
        <v>9999</v>
      </c>
      <c r="AF27" s="394">
        <v>0</v>
      </c>
      <c r="AG27" s="399"/>
      <c r="AH27" s="435">
        <v>25</v>
      </c>
      <c r="AI27" s="395">
        <v>161.84906640625002</v>
      </c>
      <c r="AJ27" s="396">
        <v>100</v>
      </c>
      <c r="AK27" s="395">
        <v>1.4375</v>
      </c>
      <c r="AL27" s="397" t="s">
        <v>2065</v>
      </c>
      <c r="AM27" s="398">
        <v>47.691000000000003</v>
      </c>
      <c r="AN27" s="325">
        <v>0</v>
      </c>
      <c r="AO27" s="325">
        <v>0</v>
      </c>
      <c r="AP27" s="325">
        <v>0</v>
      </c>
      <c r="AQ27" s="325">
        <v>0</v>
      </c>
      <c r="AR27" s="325">
        <v>0</v>
      </c>
      <c r="AT27" s="500">
        <v>0</v>
      </c>
      <c r="AU27" s="500">
        <v>0</v>
      </c>
      <c r="BF27" s="325">
        <v>17</v>
      </c>
    </row>
    <row r="28" spans="1:58" ht="14.25">
      <c r="A28" s="349">
        <v>2</v>
      </c>
      <c r="B28" s="349">
        <v>1</v>
      </c>
      <c r="C28" s="349">
        <v>46.375999999999998</v>
      </c>
      <c r="D28" s="349">
        <v>10134</v>
      </c>
      <c r="E28" s="349">
        <v>66</v>
      </c>
      <c r="F28" s="350" t="s">
        <v>2066</v>
      </c>
      <c r="G28" s="388" t="b">
        <v>0</v>
      </c>
      <c r="H28" s="389">
        <v>18</v>
      </c>
      <c r="I28" s="390">
        <v>13079</v>
      </c>
      <c r="J28" s="391" t="s">
        <v>677</v>
      </c>
      <c r="K28" s="392" t="s">
        <v>678</v>
      </c>
      <c r="L28" s="392" t="s">
        <v>679</v>
      </c>
      <c r="M28" s="393">
        <v>66</v>
      </c>
      <c r="N28" s="394">
        <v>23.812999999999999</v>
      </c>
      <c r="O28" s="390">
        <v>15042</v>
      </c>
      <c r="P28" s="391" t="s">
        <v>688</v>
      </c>
      <c r="Q28" s="392" t="s">
        <v>666</v>
      </c>
      <c r="R28" s="392" t="s">
        <v>679</v>
      </c>
      <c r="S28" s="393">
        <v>69</v>
      </c>
      <c r="T28" s="394">
        <v>22.562999999999999</v>
      </c>
      <c r="U28" s="390" t="s">
        <v>2016</v>
      </c>
      <c r="V28" s="391" t="s">
        <v>405</v>
      </c>
      <c r="W28" s="392" t="s">
        <v>405</v>
      </c>
      <c r="X28" s="392" t="s">
        <v>405</v>
      </c>
      <c r="Y28" s="393">
        <v>9999</v>
      </c>
      <c r="Z28" s="394">
        <v>0</v>
      </c>
      <c r="AA28" s="390" t="s">
        <v>2016</v>
      </c>
      <c r="AB28" s="391" t="s">
        <v>405</v>
      </c>
      <c r="AC28" s="392" t="s">
        <v>405</v>
      </c>
      <c r="AD28" s="392" t="s">
        <v>405</v>
      </c>
      <c r="AE28" s="393">
        <v>9999</v>
      </c>
      <c r="AF28" s="394">
        <v>0</v>
      </c>
      <c r="AG28" s="399"/>
      <c r="AH28" s="435">
        <v>29</v>
      </c>
      <c r="AI28" s="395">
        <v>151.09270703125</v>
      </c>
      <c r="AJ28" s="396">
        <v>100</v>
      </c>
      <c r="AK28" s="395">
        <v>1.1875</v>
      </c>
      <c r="AL28" s="397" t="s">
        <v>2067</v>
      </c>
      <c r="AM28" s="398">
        <v>46.375999999999998</v>
      </c>
      <c r="AN28" s="325">
        <v>0</v>
      </c>
      <c r="AO28" s="325">
        <v>0</v>
      </c>
      <c r="AP28" s="325">
        <v>0</v>
      </c>
      <c r="AQ28" s="325">
        <v>0</v>
      </c>
      <c r="AR28" s="325">
        <v>0</v>
      </c>
      <c r="AT28" s="500">
        <v>0</v>
      </c>
      <c r="AU28" s="500">
        <v>0</v>
      </c>
      <c r="BF28" s="325">
        <v>18</v>
      </c>
    </row>
    <row r="29" spans="1:58" ht="14.25">
      <c r="A29" s="349">
        <v>2</v>
      </c>
      <c r="B29" s="349">
        <v>1</v>
      </c>
      <c r="C29" s="349">
        <v>45.430999999999997</v>
      </c>
      <c r="D29" s="349">
        <v>10223</v>
      </c>
      <c r="E29" s="349">
        <v>100</v>
      </c>
      <c r="F29" s="350" t="s">
        <v>2068</v>
      </c>
      <c r="G29" s="388" t="b">
        <v>0</v>
      </c>
      <c r="H29" s="389">
        <v>19</v>
      </c>
      <c r="I29" s="390">
        <v>17086</v>
      </c>
      <c r="J29" s="391" t="s">
        <v>1492</v>
      </c>
      <c r="K29" s="392" t="s">
        <v>678</v>
      </c>
      <c r="L29" s="392" t="s">
        <v>653</v>
      </c>
      <c r="M29" s="393">
        <v>124</v>
      </c>
      <c r="N29" s="394">
        <v>20.43</v>
      </c>
      <c r="O29" s="390">
        <v>16151</v>
      </c>
      <c r="P29" s="391" t="s">
        <v>1257</v>
      </c>
      <c r="Q29" s="392" t="s">
        <v>732</v>
      </c>
      <c r="R29" s="392" t="s">
        <v>653</v>
      </c>
      <c r="S29" s="393">
        <v>100</v>
      </c>
      <c r="T29" s="394">
        <v>25.001000000000001</v>
      </c>
      <c r="U29" s="390" t="s">
        <v>2016</v>
      </c>
      <c r="V29" s="391" t="s">
        <v>405</v>
      </c>
      <c r="W29" s="392" t="s">
        <v>405</v>
      </c>
      <c r="X29" s="392" t="s">
        <v>405</v>
      </c>
      <c r="Y29" s="393">
        <v>9999</v>
      </c>
      <c r="Z29" s="394">
        <v>0</v>
      </c>
      <c r="AA29" s="390" t="s">
        <v>2016</v>
      </c>
      <c r="AB29" s="391" t="s">
        <v>405</v>
      </c>
      <c r="AC29" s="392" t="s">
        <v>405</v>
      </c>
      <c r="AD29" s="392" t="s">
        <v>405</v>
      </c>
      <c r="AE29" s="393">
        <v>9999</v>
      </c>
      <c r="AF29" s="394">
        <v>0</v>
      </c>
      <c r="AG29" s="399"/>
      <c r="AH29" s="435">
        <v>30</v>
      </c>
      <c r="AI29" s="395">
        <v>148.4036171875</v>
      </c>
      <c r="AJ29" s="396">
        <v>100</v>
      </c>
      <c r="AK29" s="395">
        <v>1.125</v>
      </c>
      <c r="AL29" s="397" t="s">
        <v>2069</v>
      </c>
      <c r="AM29" s="398">
        <v>45.430999999999997</v>
      </c>
      <c r="AN29" s="325">
        <v>0</v>
      </c>
      <c r="AO29" s="325">
        <v>0</v>
      </c>
      <c r="AP29" s="325">
        <v>0</v>
      </c>
      <c r="AQ29" s="325">
        <v>0</v>
      </c>
      <c r="AR29" s="325">
        <v>0</v>
      </c>
      <c r="AT29" s="500">
        <v>0</v>
      </c>
      <c r="AU29" s="500">
        <v>0</v>
      </c>
      <c r="BF29" s="325">
        <v>19</v>
      </c>
    </row>
    <row r="30" spans="1:58" ht="14.25">
      <c r="A30" s="349">
        <v>2</v>
      </c>
      <c r="B30" s="349">
        <v>1</v>
      </c>
      <c r="C30" s="349">
        <v>43.875</v>
      </c>
      <c r="D30" s="349">
        <v>10206</v>
      </c>
      <c r="E30" s="349">
        <v>12</v>
      </c>
      <c r="F30" s="350" t="s">
        <v>2070</v>
      </c>
      <c r="G30" s="388" t="b">
        <v>0</v>
      </c>
      <c r="H30" s="389">
        <v>20</v>
      </c>
      <c r="I30" s="390">
        <v>21837</v>
      </c>
      <c r="J30" s="391" t="s">
        <v>1616</v>
      </c>
      <c r="K30" s="392" t="s">
        <v>673</v>
      </c>
      <c r="L30" s="392" t="s">
        <v>1378</v>
      </c>
      <c r="M30" s="393">
        <v>195</v>
      </c>
      <c r="N30" s="394">
        <v>8.75</v>
      </c>
      <c r="O30" s="390">
        <v>23021</v>
      </c>
      <c r="P30" s="391" t="s">
        <v>1409</v>
      </c>
      <c r="Q30" s="392" t="s">
        <v>663</v>
      </c>
      <c r="R30" s="392" t="s">
        <v>445</v>
      </c>
      <c r="S30" s="393">
        <v>12</v>
      </c>
      <c r="T30" s="394">
        <v>35.125</v>
      </c>
      <c r="U30" s="390" t="s">
        <v>2016</v>
      </c>
      <c r="V30" s="391" t="s">
        <v>405</v>
      </c>
      <c r="W30" s="392" t="s">
        <v>405</v>
      </c>
      <c r="X30" s="392" t="s">
        <v>405</v>
      </c>
      <c r="Y30" s="393">
        <v>9999</v>
      </c>
      <c r="Z30" s="394">
        <v>0</v>
      </c>
      <c r="AA30" s="390" t="s">
        <v>2016</v>
      </c>
      <c r="AB30" s="391" t="s">
        <v>405</v>
      </c>
      <c r="AC30" s="392" t="s">
        <v>405</v>
      </c>
      <c r="AD30" s="392" t="s">
        <v>405</v>
      </c>
      <c r="AE30" s="393">
        <v>9999</v>
      </c>
      <c r="AF30" s="394">
        <v>0</v>
      </c>
      <c r="AG30" s="399"/>
      <c r="AH30" s="435">
        <v>16</v>
      </c>
      <c r="AI30" s="395">
        <v>186.05087500000002</v>
      </c>
      <c r="AJ30" s="396">
        <v>100</v>
      </c>
      <c r="AK30" s="395">
        <v>2</v>
      </c>
      <c r="AL30" s="397" t="s">
        <v>2071</v>
      </c>
      <c r="AM30" s="398">
        <v>43.875</v>
      </c>
      <c r="AN30" s="325">
        <v>0</v>
      </c>
      <c r="AO30" s="325">
        <v>0</v>
      </c>
      <c r="AP30" s="325">
        <v>0</v>
      </c>
      <c r="AQ30" s="325">
        <v>0</v>
      </c>
      <c r="AR30" s="325">
        <v>0</v>
      </c>
      <c r="AT30" s="500">
        <v>0</v>
      </c>
      <c r="AU30" s="500">
        <v>1</v>
      </c>
      <c r="BF30" s="325">
        <v>20</v>
      </c>
    </row>
    <row r="31" spans="1:58" ht="14.25">
      <c r="A31" s="349">
        <v>2</v>
      </c>
      <c r="B31" s="349">
        <v>1</v>
      </c>
      <c r="C31" s="349">
        <v>37.814999999999998</v>
      </c>
      <c r="D31" s="349">
        <v>10212</v>
      </c>
      <c r="E31" s="349">
        <v>99</v>
      </c>
      <c r="F31" s="350" t="s">
        <v>2072</v>
      </c>
      <c r="G31" s="388" t="b">
        <v>0</v>
      </c>
      <c r="H31" s="389">
        <v>21</v>
      </c>
      <c r="I31" s="390">
        <v>25011</v>
      </c>
      <c r="J31" s="391" t="s">
        <v>1113</v>
      </c>
      <c r="K31" s="392" t="s">
        <v>682</v>
      </c>
      <c r="L31" s="392" t="s">
        <v>759</v>
      </c>
      <c r="M31" s="393">
        <v>99</v>
      </c>
      <c r="N31" s="394">
        <v>21.126000000000001</v>
      </c>
      <c r="O31" s="390">
        <v>25075</v>
      </c>
      <c r="P31" s="391" t="s">
        <v>1728</v>
      </c>
      <c r="Q31" s="392" t="s">
        <v>678</v>
      </c>
      <c r="R31" s="392" t="s">
        <v>759</v>
      </c>
      <c r="S31" s="393">
        <v>114</v>
      </c>
      <c r="T31" s="394">
        <v>16.689</v>
      </c>
      <c r="U31" s="390" t="s">
        <v>2016</v>
      </c>
      <c r="V31" s="391" t="s">
        <v>405</v>
      </c>
      <c r="W31" s="392" t="s">
        <v>405</v>
      </c>
      <c r="X31" s="392" t="s">
        <v>405</v>
      </c>
      <c r="Y31" s="393">
        <v>9999</v>
      </c>
      <c r="Z31" s="394">
        <v>0</v>
      </c>
      <c r="AA31" s="390" t="s">
        <v>2016</v>
      </c>
      <c r="AB31" s="391" t="s">
        <v>405</v>
      </c>
      <c r="AC31" s="392" t="s">
        <v>405</v>
      </c>
      <c r="AD31" s="392" t="s">
        <v>405</v>
      </c>
      <c r="AE31" s="393">
        <v>9999</v>
      </c>
      <c r="AF31" s="394">
        <v>0</v>
      </c>
      <c r="AG31" s="399"/>
      <c r="AH31" s="435">
        <v>27</v>
      </c>
      <c r="AI31" s="395">
        <v>156.47088671874999</v>
      </c>
      <c r="AJ31" s="396">
        <v>100</v>
      </c>
      <c r="AK31" s="395">
        <v>1.3125</v>
      </c>
      <c r="AL31" s="397" t="s">
        <v>2073</v>
      </c>
      <c r="AM31" s="398">
        <v>37.814999999999998</v>
      </c>
      <c r="AN31" s="325">
        <v>0</v>
      </c>
      <c r="AO31" s="325">
        <v>0</v>
      </c>
      <c r="AP31" s="325">
        <v>0</v>
      </c>
      <c r="AQ31" s="325">
        <v>0</v>
      </c>
      <c r="AR31" s="325">
        <v>0</v>
      </c>
      <c r="AT31" s="500">
        <v>0</v>
      </c>
      <c r="AU31" s="500">
        <v>1</v>
      </c>
      <c r="BF31" s="325">
        <v>21</v>
      </c>
    </row>
    <row r="32" spans="1:58" ht="14.25">
      <c r="A32" s="349">
        <v>2</v>
      </c>
      <c r="B32" s="349">
        <v>1</v>
      </c>
      <c r="C32" s="349">
        <v>36.314999999999998</v>
      </c>
      <c r="D32" s="349">
        <v>10254</v>
      </c>
      <c r="E32" s="349">
        <v>106</v>
      </c>
      <c r="F32" s="350" t="s">
        <v>2074</v>
      </c>
      <c r="G32" s="388" t="b">
        <v>0</v>
      </c>
      <c r="H32" s="389">
        <v>22</v>
      </c>
      <c r="I32" s="390">
        <v>16029</v>
      </c>
      <c r="J32" s="391" t="s">
        <v>1142</v>
      </c>
      <c r="K32" s="392" t="s">
        <v>871</v>
      </c>
      <c r="L32" s="392" t="s">
        <v>661</v>
      </c>
      <c r="M32" s="393">
        <v>106</v>
      </c>
      <c r="N32" s="394">
        <v>19.501000000000001</v>
      </c>
      <c r="O32" s="390">
        <v>14099</v>
      </c>
      <c r="P32" s="391" t="s">
        <v>1152</v>
      </c>
      <c r="Q32" s="392" t="s">
        <v>1153</v>
      </c>
      <c r="R32" s="392" t="s">
        <v>446</v>
      </c>
      <c r="S32" s="393">
        <v>149</v>
      </c>
      <c r="T32" s="394">
        <v>16.814</v>
      </c>
      <c r="U32" s="390" t="s">
        <v>2016</v>
      </c>
      <c r="V32" s="391" t="s">
        <v>405</v>
      </c>
      <c r="W32" s="392" t="s">
        <v>405</v>
      </c>
      <c r="X32" s="392" t="s">
        <v>405</v>
      </c>
      <c r="Y32" s="393">
        <v>9999</v>
      </c>
      <c r="Z32" s="394">
        <v>0</v>
      </c>
      <c r="AA32" s="390" t="s">
        <v>2016</v>
      </c>
      <c r="AB32" s="391" t="s">
        <v>405</v>
      </c>
      <c r="AC32" s="392" t="s">
        <v>405</v>
      </c>
      <c r="AD32" s="392" t="s">
        <v>405</v>
      </c>
      <c r="AE32" s="393">
        <v>9999</v>
      </c>
      <c r="AF32" s="394">
        <v>0</v>
      </c>
      <c r="AG32" s="399"/>
      <c r="AH32" s="435">
        <v>38</v>
      </c>
      <c r="AI32" s="395">
        <v>134.95816796874999</v>
      </c>
      <c r="AJ32" s="396">
        <v>100</v>
      </c>
      <c r="AK32" s="395">
        <v>0.8125</v>
      </c>
      <c r="AL32" s="397" t="s">
        <v>2075</v>
      </c>
      <c r="AM32" s="398">
        <v>36.314999999999998</v>
      </c>
      <c r="AN32" s="325">
        <v>0</v>
      </c>
      <c r="AO32" s="325">
        <v>0</v>
      </c>
      <c r="AP32" s="325">
        <v>0</v>
      </c>
      <c r="AQ32" s="325">
        <v>0</v>
      </c>
      <c r="AR32" s="325">
        <v>0</v>
      </c>
      <c r="AT32" s="500">
        <v>0</v>
      </c>
      <c r="AU32" s="500">
        <v>0</v>
      </c>
      <c r="BF32" s="325">
        <v>22</v>
      </c>
    </row>
    <row r="33" spans="1:58" ht="14.25">
      <c r="A33" s="349">
        <v>2</v>
      </c>
      <c r="B33" s="349">
        <v>1</v>
      </c>
      <c r="C33" s="349">
        <v>34.308999999999997</v>
      </c>
      <c r="D33" s="349">
        <v>10269</v>
      </c>
      <c r="E33" s="308">
        <v>91</v>
      </c>
      <c r="F33" s="350" t="s">
        <v>2076</v>
      </c>
      <c r="G33" s="388" t="b">
        <v>0</v>
      </c>
      <c r="H33" s="389">
        <v>23</v>
      </c>
      <c r="I33" s="390">
        <v>14037</v>
      </c>
      <c r="J33" s="391" t="s">
        <v>1072</v>
      </c>
      <c r="K33" s="392" t="s">
        <v>926</v>
      </c>
      <c r="L33" s="392" t="s">
        <v>742</v>
      </c>
      <c r="M33" s="393">
        <v>179</v>
      </c>
      <c r="N33" s="394">
        <v>12.12</v>
      </c>
      <c r="O33" s="390">
        <v>18058</v>
      </c>
      <c r="P33" s="391" t="s">
        <v>1055</v>
      </c>
      <c r="Q33" s="392" t="s">
        <v>764</v>
      </c>
      <c r="R33" s="392" t="s">
        <v>742</v>
      </c>
      <c r="S33" s="393">
        <v>91</v>
      </c>
      <c r="T33" s="394">
        <v>22.189</v>
      </c>
      <c r="U33" s="390" t="s">
        <v>2016</v>
      </c>
      <c r="V33" s="391" t="s">
        <v>405</v>
      </c>
      <c r="W33" s="392" t="s">
        <v>405</v>
      </c>
      <c r="X33" s="392" t="s">
        <v>405</v>
      </c>
      <c r="Y33" s="393">
        <v>9999</v>
      </c>
      <c r="Z33" s="394">
        <v>0</v>
      </c>
      <c r="AA33" s="390" t="s">
        <v>2016</v>
      </c>
      <c r="AB33" s="391" t="s">
        <v>405</v>
      </c>
      <c r="AC33" s="392" t="s">
        <v>405</v>
      </c>
      <c r="AD33" s="392" t="s">
        <v>405</v>
      </c>
      <c r="AE33" s="393">
        <v>9999</v>
      </c>
      <c r="AF33" s="394">
        <v>0</v>
      </c>
      <c r="AG33" s="399"/>
      <c r="AH33" s="435">
        <v>7</v>
      </c>
      <c r="AI33" s="395">
        <v>239.83267187500002</v>
      </c>
      <c r="AJ33" s="396">
        <v>100</v>
      </c>
      <c r="AK33" s="395">
        <v>3.25</v>
      </c>
      <c r="AL33" s="397" t="s">
        <v>2077</v>
      </c>
      <c r="AM33" s="398">
        <v>34.308999999999997</v>
      </c>
      <c r="AN33" s="325">
        <v>0</v>
      </c>
      <c r="AO33" s="325">
        <v>0</v>
      </c>
      <c r="AP33" s="325">
        <v>0</v>
      </c>
      <c r="AQ33" s="325">
        <v>0</v>
      </c>
      <c r="AR33" s="325">
        <v>0</v>
      </c>
      <c r="AT33" s="500">
        <v>0</v>
      </c>
      <c r="AU33" s="500">
        <v>0</v>
      </c>
      <c r="BF33" s="325">
        <v>23</v>
      </c>
    </row>
    <row r="34" spans="1:58" ht="14.25">
      <c r="A34" s="349">
        <v>2</v>
      </c>
      <c r="B34" s="349">
        <v>1</v>
      </c>
      <c r="C34" s="349">
        <v>19.176000000000002</v>
      </c>
      <c r="D34" s="349">
        <v>10523</v>
      </c>
      <c r="E34" s="349">
        <v>246</v>
      </c>
      <c r="F34" s="350" t="s">
        <v>2078</v>
      </c>
      <c r="G34" s="388" t="b">
        <v>0</v>
      </c>
      <c r="H34" s="389">
        <v>24</v>
      </c>
      <c r="I34" s="390">
        <v>28037</v>
      </c>
      <c r="J34" s="391" t="s">
        <v>870</v>
      </c>
      <c r="K34" s="392" t="s">
        <v>873</v>
      </c>
      <c r="L34" s="392" t="s">
        <v>438</v>
      </c>
      <c r="M34" s="393">
        <v>278</v>
      </c>
      <c r="N34" s="394">
        <v>8.9710000000000001</v>
      </c>
      <c r="O34" s="390">
        <v>17059</v>
      </c>
      <c r="P34" s="391" t="s">
        <v>1239</v>
      </c>
      <c r="Q34" s="392" t="s">
        <v>682</v>
      </c>
      <c r="R34" s="392" t="s">
        <v>438</v>
      </c>
      <c r="S34" s="393">
        <v>246</v>
      </c>
      <c r="T34" s="394">
        <v>10.205</v>
      </c>
      <c r="U34" s="390" t="s">
        <v>2016</v>
      </c>
      <c r="V34" s="391" t="s">
        <v>405</v>
      </c>
      <c r="W34" s="392" t="s">
        <v>405</v>
      </c>
      <c r="X34" s="392" t="s">
        <v>405</v>
      </c>
      <c r="Y34" s="393">
        <v>9999</v>
      </c>
      <c r="Z34" s="394">
        <v>0</v>
      </c>
      <c r="AA34" s="390" t="s">
        <v>2016</v>
      </c>
      <c r="AB34" s="391" t="s">
        <v>405</v>
      </c>
      <c r="AC34" s="392" t="s">
        <v>405</v>
      </c>
      <c r="AD34" s="392" t="s">
        <v>405</v>
      </c>
      <c r="AE34" s="393">
        <v>9999</v>
      </c>
      <c r="AF34" s="394">
        <v>0</v>
      </c>
      <c r="AG34" s="399"/>
      <c r="AH34" s="435">
        <v>41</v>
      </c>
      <c r="AI34" s="395">
        <v>130.92453320312501</v>
      </c>
      <c r="AJ34" s="396">
        <v>100</v>
      </c>
      <c r="AK34" s="395">
        <v>0.71875</v>
      </c>
      <c r="AL34" s="397" t="s">
        <v>2079</v>
      </c>
      <c r="AM34" s="398">
        <v>19.176000000000002</v>
      </c>
      <c r="AN34" s="325">
        <v>0</v>
      </c>
      <c r="AO34" s="325">
        <v>0</v>
      </c>
      <c r="AP34" s="325">
        <v>0</v>
      </c>
      <c r="AQ34" s="325">
        <v>0</v>
      </c>
      <c r="AR34" s="325">
        <v>0</v>
      </c>
      <c r="AT34" s="500">
        <v>0</v>
      </c>
      <c r="AU34" s="500">
        <v>0</v>
      </c>
      <c r="BF34" s="325">
        <v>24</v>
      </c>
    </row>
    <row r="35" spans="1:58" ht="14.25">
      <c r="A35" s="349">
        <v>2</v>
      </c>
      <c r="B35" s="349">
        <v>1</v>
      </c>
      <c r="C35" s="349">
        <v>33.933</v>
      </c>
      <c r="D35" s="349">
        <v>10256</v>
      </c>
      <c r="E35" s="349">
        <v>84</v>
      </c>
      <c r="F35" s="350" t="s">
        <v>2080</v>
      </c>
      <c r="G35" s="388" t="b">
        <v>0</v>
      </c>
      <c r="H35" s="389">
        <v>25</v>
      </c>
      <c r="I35" s="390">
        <v>19023</v>
      </c>
      <c r="J35" s="391" t="s">
        <v>722</v>
      </c>
      <c r="K35" s="392" t="s">
        <v>723</v>
      </c>
      <c r="L35" s="392" t="s">
        <v>664</v>
      </c>
      <c r="M35" s="393">
        <v>173</v>
      </c>
      <c r="N35" s="394">
        <v>13.243</v>
      </c>
      <c r="O35" s="390">
        <v>15070</v>
      </c>
      <c r="P35" s="391" t="s">
        <v>1634</v>
      </c>
      <c r="Q35" s="392" t="s">
        <v>1635</v>
      </c>
      <c r="R35" s="392" t="s">
        <v>446</v>
      </c>
      <c r="S35" s="393">
        <v>84</v>
      </c>
      <c r="T35" s="394">
        <v>20.69</v>
      </c>
      <c r="U35" s="390" t="s">
        <v>2016</v>
      </c>
      <c r="V35" s="391" t="s">
        <v>405</v>
      </c>
      <c r="W35" s="392" t="s">
        <v>405</v>
      </c>
      <c r="X35" s="392" t="s">
        <v>405</v>
      </c>
      <c r="Y35" s="393">
        <v>9999</v>
      </c>
      <c r="Z35" s="394">
        <v>0</v>
      </c>
      <c r="AA35" s="390" t="s">
        <v>2016</v>
      </c>
      <c r="AB35" s="391" t="s">
        <v>405</v>
      </c>
      <c r="AC35" s="392" t="s">
        <v>405</v>
      </c>
      <c r="AD35" s="392" t="s">
        <v>405</v>
      </c>
      <c r="AE35" s="393">
        <v>9999</v>
      </c>
      <c r="AF35" s="394">
        <v>0</v>
      </c>
      <c r="AG35" s="399"/>
      <c r="AH35" s="435">
        <v>37</v>
      </c>
      <c r="AI35" s="395">
        <v>136.302712890625</v>
      </c>
      <c r="AJ35" s="396">
        <v>100</v>
      </c>
      <c r="AK35" s="395">
        <v>0.84375</v>
      </c>
      <c r="AL35" s="397" t="s">
        <v>2081</v>
      </c>
      <c r="AM35" s="398">
        <v>33.933</v>
      </c>
      <c r="AN35" s="325">
        <v>0</v>
      </c>
      <c r="AO35" s="325">
        <v>0</v>
      </c>
      <c r="AP35" s="325">
        <v>0</v>
      </c>
      <c r="AQ35" s="325">
        <v>0</v>
      </c>
      <c r="AR35" s="325">
        <v>0</v>
      </c>
      <c r="AT35" s="500">
        <v>0</v>
      </c>
      <c r="AU35" s="500">
        <v>1</v>
      </c>
      <c r="BF35" s="325">
        <v>25</v>
      </c>
    </row>
    <row r="36" spans="1:58" ht="14.25">
      <c r="A36" s="349">
        <v>2</v>
      </c>
      <c r="B36" s="349">
        <v>1</v>
      </c>
      <c r="C36" s="349">
        <v>32.939</v>
      </c>
      <c r="D36" s="349">
        <v>10309</v>
      </c>
      <c r="E36" s="349">
        <v>150</v>
      </c>
      <c r="F36" s="350" t="s">
        <v>2082</v>
      </c>
      <c r="G36" s="388" t="b">
        <v>0</v>
      </c>
      <c r="H36" s="389">
        <v>26</v>
      </c>
      <c r="I36" s="390">
        <v>28030</v>
      </c>
      <c r="J36" s="391" t="s">
        <v>1347</v>
      </c>
      <c r="K36" s="392" t="s">
        <v>663</v>
      </c>
      <c r="L36" s="392" t="s">
        <v>744</v>
      </c>
      <c r="M36" s="393">
        <v>160</v>
      </c>
      <c r="N36" s="394">
        <v>17.564</v>
      </c>
      <c r="O36" s="390">
        <v>99590</v>
      </c>
      <c r="P36" s="391" t="s">
        <v>1123</v>
      </c>
      <c r="Q36" s="392" t="s">
        <v>804</v>
      </c>
      <c r="R36" s="392" t="s">
        <v>31</v>
      </c>
      <c r="S36" s="393">
        <v>150</v>
      </c>
      <c r="T36" s="394">
        <v>15.375</v>
      </c>
      <c r="U36" s="390" t="s">
        <v>2016</v>
      </c>
      <c r="V36" s="391" t="s">
        <v>405</v>
      </c>
      <c r="W36" s="392" t="s">
        <v>405</v>
      </c>
      <c r="X36" s="392" t="s">
        <v>405</v>
      </c>
      <c r="Y36" s="393">
        <v>9999</v>
      </c>
      <c r="Z36" s="394">
        <v>0</v>
      </c>
      <c r="AA36" s="390" t="s">
        <v>2016</v>
      </c>
      <c r="AB36" s="391" t="s">
        <v>405</v>
      </c>
      <c r="AC36" s="392" t="s">
        <v>405</v>
      </c>
      <c r="AD36" s="392" t="s">
        <v>405</v>
      </c>
      <c r="AE36" s="393">
        <v>9999</v>
      </c>
      <c r="AF36" s="394">
        <v>0</v>
      </c>
      <c r="AG36" s="399"/>
      <c r="AH36" s="435">
        <v>8</v>
      </c>
      <c r="AI36" s="395">
        <v>229.0763125</v>
      </c>
      <c r="AJ36" s="396">
        <v>100</v>
      </c>
      <c r="AK36" s="395">
        <v>3</v>
      </c>
      <c r="AL36" s="397" t="s">
        <v>2083</v>
      </c>
      <c r="AM36" s="398">
        <v>32.939</v>
      </c>
      <c r="AN36" s="325">
        <v>0</v>
      </c>
      <c r="AO36" s="325">
        <v>0</v>
      </c>
      <c r="AP36" s="325">
        <v>0</v>
      </c>
      <c r="AQ36" s="325">
        <v>0</v>
      </c>
      <c r="AR36" s="325">
        <v>0</v>
      </c>
      <c r="AT36" s="500">
        <v>0</v>
      </c>
      <c r="AU36" s="500">
        <v>0</v>
      </c>
      <c r="BF36" s="325">
        <v>26</v>
      </c>
    </row>
    <row r="37" spans="1:58" ht="14.25">
      <c r="A37" s="349">
        <v>2</v>
      </c>
      <c r="B37" s="349">
        <v>1</v>
      </c>
      <c r="C37" s="349">
        <v>7.7119999999999997</v>
      </c>
      <c r="D37" s="349">
        <v>10914</v>
      </c>
      <c r="E37" s="349">
        <v>292</v>
      </c>
      <c r="F37" s="350" t="s">
        <v>2084</v>
      </c>
      <c r="G37" s="388" t="b">
        <v>0</v>
      </c>
      <c r="H37" s="389">
        <v>27</v>
      </c>
      <c r="I37" s="390">
        <v>18126</v>
      </c>
      <c r="J37" s="391" t="s">
        <v>1352</v>
      </c>
      <c r="K37" s="392" t="s">
        <v>690</v>
      </c>
      <c r="L37" s="392" t="s">
        <v>653</v>
      </c>
      <c r="M37" s="393">
        <v>623</v>
      </c>
      <c r="N37" s="394">
        <v>0.5</v>
      </c>
      <c r="O37" s="390">
        <v>20528</v>
      </c>
      <c r="P37" s="391" t="s">
        <v>861</v>
      </c>
      <c r="Q37" s="392" t="s">
        <v>862</v>
      </c>
      <c r="R37" s="392" t="s">
        <v>653</v>
      </c>
      <c r="S37" s="393">
        <v>292</v>
      </c>
      <c r="T37" s="394">
        <v>7.2119999999999997</v>
      </c>
      <c r="U37" s="390" t="s">
        <v>2016</v>
      </c>
      <c r="V37" s="391" t="s">
        <v>405</v>
      </c>
      <c r="W37" s="392" t="s">
        <v>405</v>
      </c>
      <c r="X37" s="392" t="s">
        <v>405</v>
      </c>
      <c r="Y37" s="393">
        <v>9999</v>
      </c>
      <c r="Z37" s="394">
        <v>0</v>
      </c>
      <c r="AA37" s="390" t="s">
        <v>2016</v>
      </c>
      <c r="AB37" s="391" t="s">
        <v>405</v>
      </c>
      <c r="AC37" s="392" t="s">
        <v>405</v>
      </c>
      <c r="AD37" s="392" t="s">
        <v>405</v>
      </c>
      <c r="AE37" s="393">
        <v>9999</v>
      </c>
      <c r="AF37" s="394">
        <v>0</v>
      </c>
      <c r="AG37" s="399"/>
      <c r="AH37" s="435">
        <v>33</v>
      </c>
      <c r="AI37" s="395">
        <v>141.680892578125</v>
      </c>
      <c r="AJ37" s="396">
        <v>100</v>
      </c>
      <c r="AK37" s="395">
        <v>0.96875</v>
      </c>
      <c r="AL37" s="397" t="s">
        <v>2085</v>
      </c>
      <c r="AM37" s="398">
        <v>7.7119999999999997</v>
      </c>
      <c r="AN37" s="325">
        <v>0</v>
      </c>
      <c r="AO37" s="325">
        <v>0</v>
      </c>
      <c r="AP37" s="325">
        <v>0</v>
      </c>
      <c r="AQ37" s="325">
        <v>0</v>
      </c>
      <c r="AR37" s="325">
        <v>0</v>
      </c>
      <c r="AT37" s="500">
        <v>0</v>
      </c>
      <c r="AU37" s="500">
        <v>0</v>
      </c>
      <c r="BF37" s="325">
        <v>27</v>
      </c>
    </row>
    <row r="38" spans="1:58" ht="14.25">
      <c r="A38" s="349">
        <v>2</v>
      </c>
      <c r="B38" s="349">
        <v>1</v>
      </c>
      <c r="C38" s="349">
        <v>8.8449999999999989</v>
      </c>
      <c r="D38" s="349">
        <v>10723</v>
      </c>
      <c r="E38" s="349">
        <v>321</v>
      </c>
      <c r="F38" s="350" t="s">
        <v>2086</v>
      </c>
      <c r="G38" s="388" t="b">
        <v>0</v>
      </c>
      <c r="H38" s="389">
        <v>28</v>
      </c>
      <c r="I38" s="390">
        <v>10093</v>
      </c>
      <c r="J38" s="391" t="s">
        <v>1587</v>
      </c>
      <c r="K38" s="392" t="s">
        <v>904</v>
      </c>
      <c r="L38" s="392" t="s">
        <v>703</v>
      </c>
      <c r="M38" s="393">
        <v>321</v>
      </c>
      <c r="N38" s="394">
        <v>5.6879999999999997</v>
      </c>
      <c r="O38" s="390">
        <v>20563</v>
      </c>
      <c r="P38" s="391" t="s">
        <v>778</v>
      </c>
      <c r="Q38" s="392" t="s">
        <v>671</v>
      </c>
      <c r="R38" s="392" t="s">
        <v>779</v>
      </c>
      <c r="S38" s="393">
        <v>403</v>
      </c>
      <c r="T38" s="394">
        <v>3.157</v>
      </c>
      <c r="U38" s="390" t="s">
        <v>2016</v>
      </c>
      <c r="V38" s="391" t="s">
        <v>405</v>
      </c>
      <c r="W38" s="392" t="s">
        <v>405</v>
      </c>
      <c r="X38" s="392" t="s">
        <v>405</v>
      </c>
      <c r="Y38" s="393">
        <v>9999</v>
      </c>
      <c r="Z38" s="394">
        <v>0</v>
      </c>
      <c r="AA38" s="390" t="s">
        <v>2016</v>
      </c>
      <c r="AB38" s="391" t="s">
        <v>405</v>
      </c>
      <c r="AC38" s="392" t="s">
        <v>405</v>
      </c>
      <c r="AD38" s="392" t="s">
        <v>405</v>
      </c>
      <c r="AE38" s="393">
        <v>9999</v>
      </c>
      <c r="AF38" s="394">
        <v>0</v>
      </c>
      <c r="AG38" s="399"/>
      <c r="AH38" s="435">
        <v>28</v>
      </c>
      <c r="AI38" s="395">
        <v>153.781796875</v>
      </c>
      <c r="AJ38" s="396">
        <v>100</v>
      </c>
      <c r="AK38" s="395">
        <v>1.25</v>
      </c>
      <c r="AL38" s="397" t="s">
        <v>2087</v>
      </c>
      <c r="AM38" s="398">
        <v>8.8449999999999989</v>
      </c>
      <c r="AN38" s="325">
        <v>0</v>
      </c>
      <c r="AO38" s="325">
        <v>0</v>
      </c>
      <c r="AP38" s="325">
        <v>0</v>
      </c>
      <c r="AQ38" s="325">
        <v>0</v>
      </c>
      <c r="AR38" s="325">
        <v>0</v>
      </c>
      <c r="AT38" s="500">
        <v>0</v>
      </c>
      <c r="AU38" s="500">
        <v>1</v>
      </c>
      <c r="BF38" s="325">
        <v>28</v>
      </c>
    </row>
    <row r="39" spans="1:58" ht="14.25">
      <c r="A39" s="349">
        <v>2</v>
      </c>
      <c r="B39" s="349">
        <v>1</v>
      </c>
      <c r="C39" s="349">
        <v>8.1880000000000006</v>
      </c>
      <c r="D39" s="349">
        <v>10738</v>
      </c>
      <c r="E39" s="349">
        <v>359</v>
      </c>
      <c r="F39" s="350" t="s">
        <v>2088</v>
      </c>
      <c r="G39" s="388" t="b">
        <v>0</v>
      </c>
      <c r="H39" s="389">
        <v>29</v>
      </c>
      <c r="I39" s="390">
        <v>24342</v>
      </c>
      <c r="J39" s="391" t="s">
        <v>1091</v>
      </c>
      <c r="K39" s="392" t="s">
        <v>681</v>
      </c>
      <c r="L39" s="392" t="s">
        <v>744</v>
      </c>
      <c r="M39" s="393">
        <v>359</v>
      </c>
      <c r="N39" s="394">
        <v>4.5</v>
      </c>
      <c r="O39" s="390">
        <v>28027</v>
      </c>
      <c r="P39" s="391" t="s">
        <v>1652</v>
      </c>
      <c r="Q39" s="392" t="s">
        <v>891</v>
      </c>
      <c r="R39" s="392" t="s">
        <v>744</v>
      </c>
      <c r="S39" s="393">
        <v>380</v>
      </c>
      <c r="T39" s="394">
        <v>3.6880000000000002</v>
      </c>
      <c r="U39" s="390" t="s">
        <v>2016</v>
      </c>
      <c r="V39" s="391" t="s">
        <v>405</v>
      </c>
      <c r="W39" s="392" t="s">
        <v>405</v>
      </c>
      <c r="X39" s="392" t="s">
        <v>405</v>
      </c>
      <c r="Y39" s="393">
        <v>9999</v>
      </c>
      <c r="Z39" s="394">
        <v>0</v>
      </c>
      <c r="AA39" s="390" t="s">
        <v>2016</v>
      </c>
      <c r="AB39" s="391" t="s">
        <v>405</v>
      </c>
      <c r="AC39" s="392" t="s">
        <v>405</v>
      </c>
      <c r="AD39" s="392" t="s">
        <v>405</v>
      </c>
      <c r="AE39" s="393">
        <v>9999</v>
      </c>
      <c r="AF39" s="394">
        <v>0</v>
      </c>
      <c r="AG39" s="399"/>
      <c r="AH39" s="435">
        <v>20</v>
      </c>
      <c r="AI39" s="395">
        <v>175.294515625</v>
      </c>
      <c r="AJ39" s="396">
        <v>100</v>
      </c>
      <c r="AK39" s="395">
        <v>1.75</v>
      </c>
      <c r="AL39" s="397" t="s">
        <v>2089</v>
      </c>
      <c r="AM39" s="398">
        <v>8.1880000000000006</v>
      </c>
      <c r="AN39" s="325">
        <v>0</v>
      </c>
      <c r="AO39" s="325">
        <v>0</v>
      </c>
      <c r="AP39" s="325">
        <v>0</v>
      </c>
      <c r="AQ39" s="325">
        <v>0</v>
      </c>
      <c r="AR39" s="325">
        <v>0</v>
      </c>
      <c r="AT39" s="500">
        <v>0</v>
      </c>
      <c r="AU39" s="500">
        <v>1</v>
      </c>
      <c r="BF39" s="325">
        <v>29</v>
      </c>
    </row>
    <row r="40" spans="1:58" ht="14.25">
      <c r="A40" s="349">
        <v>2</v>
      </c>
      <c r="B40" s="349">
        <v>1</v>
      </c>
      <c r="C40" s="349">
        <v>32.781999999999996</v>
      </c>
      <c r="D40" s="349">
        <v>20053</v>
      </c>
      <c r="E40" s="349">
        <v>55</v>
      </c>
      <c r="F40" s="350" t="s">
        <v>2090</v>
      </c>
      <c r="G40" s="388" t="b">
        <v>0</v>
      </c>
      <c r="H40" s="389">
        <v>30</v>
      </c>
      <c r="I40" s="390">
        <v>26011</v>
      </c>
      <c r="J40" s="391" t="s">
        <v>760</v>
      </c>
      <c r="K40" s="392" t="s">
        <v>747</v>
      </c>
      <c r="L40" s="392" t="s">
        <v>552</v>
      </c>
      <c r="M40" s="393">
        <v>55</v>
      </c>
      <c r="N40" s="394">
        <v>32.781999999999996</v>
      </c>
      <c r="O40" s="390" t="s">
        <v>2016</v>
      </c>
      <c r="P40" s="391" t="s">
        <v>1924</v>
      </c>
      <c r="Q40" s="392" t="s">
        <v>405</v>
      </c>
      <c r="R40" s="392" t="s">
        <v>405</v>
      </c>
      <c r="S40" s="393">
        <v>9999</v>
      </c>
      <c r="T40" s="394">
        <v>0</v>
      </c>
      <c r="U40" s="390" t="s">
        <v>2016</v>
      </c>
      <c r="V40" s="391" t="s">
        <v>405</v>
      </c>
      <c r="W40" s="392" t="s">
        <v>405</v>
      </c>
      <c r="X40" s="392" t="s">
        <v>405</v>
      </c>
      <c r="Y40" s="393">
        <v>9999</v>
      </c>
      <c r="Z40" s="394">
        <v>0</v>
      </c>
      <c r="AA40" s="390" t="s">
        <v>2016</v>
      </c>
      <c r="AB40" s="391" t="s">
        <v>405</v>
      </c>
      <c r="AC40" s="392" t="s">
        <v>405</v>
      </c>
      <c r="AD40" s="392" t="s">
        <v>405</v>
      </c>
      <c r="AE40" s="393">
        <v>9999</v>
      </c>
      <c r="AF40" s="394">
        <v>0</v>
      </c>
      <c r="AG40" s="399"/>
      <c r="AH40" s="435">
        <v>4</v>
      </c>
      <c r="AI40" s="395">
        <v>272.10175000000004</v>
      </c>
      <c r="AJ40" s="396">
        <v>100</v>
      </c>
      <c r="AK40" s="395">
        <v>4</v>
      </c>
      <c r="AL40" s="397" t="s">
        <v>2091</v>
      </c>
      <c r="AM40" s="398">
        <v>32.781999999999996</v>
      </c>
      <c r="AN40" s="325">
        <v>0</v>
      </c>
      <c r="AO40" s="325">
        <v>0</v>
      </c>
      <c r="AP40" s="325">
        <v>0</v>
      </c>
      <c r="AQ40" s="325">
        <v>0</v>
      </c>
      <c r="AR40" s="325">
        <v>0</v>
      </c>
      <c r="AT40" s="500">
        <v>0</v>
      </c>
      <c r="AU40" s="500">
        <v>0</v>
      </c>
      <c r="BF40" s="325">
        <v>30</v>
      </c>
    </row>
    <row r="41" spans="1:58" ht="14.25">
      <c r="A41" s="349">
        <v>2</v>
      </c>
      <c r="B41" s="349">
        <v>1</v>
      </c>
      <c r="C41" s="349">
        <v>12.033999999999999</v>
      </c>
      <c r="D41" s="349">
        <v>10644</v>
      </c>
      <c r="E41" s="349">
        <v>282</v>
      </c>
      <c r="F41" s="350" t="s">
        <v>2092</v>
      </c>
      <c r="G41" s="388" t="b">
        <v>0</v>
      </c>
      <c r="H41" s="389">
        <v>31</v>
      </c>
      <c r="I41" s="390">
        <v>19031</v>
      </c>
      <c r="J41" s="391" t="s">
        <v>1780</v>
      </c>
      <c r="K41" s="392" t="s">
        <v>1004</v>
      </c>
      <c r="L41" s="392" t="s">
        <v>703</v>
      </c>
      <c r="M41" s="393">
        <v>282</v>
      </c>
      <c r="N41" s="394">
        <v>6.8460000000000001</v>
      </c>
      <c r="O41" s="390">
        <v>16145</v>
      </c>
      <c r="P41" s="391" t="s">
        <v>1558</v>
      </c>
      <c r="Q41" s="392" t="s">
        <v>671</v>
      </c>
      <c r="R41" s="392" t="s">
        <v>703</v>
      </c>
      <c r="S41" s="393">
        <v>363</v>
      </c>
      <c r="T41" s="394">
        <v>5.1879999999999997</v>
      </c>
      <c r="U41" s="390" t="s">
        <v>2016</v>
      </c>
      <c r="V41" s="391" t="s">
        <v>405</v>
      </c>
      <c r="W41" s="392" t="s">
        <v>405</v>
      </c>
      <c r="X41" s="392" t="s">
        <v>405</v>
      </c>
      <c r="Y41" s="393">
        <v>9999</v>
      </c>
      <c r="Z41" s="394">
        <v>0</v>
      </c>
      <c r="AA41" s="390" t="s">
        <v>2016</v>
      </c>
      <c r="AB41" s="391" t="s">
        <v>405</v>
      </c>
      <c r="AC41" s="392" t="s">
        <v>405</v>
      </c>
      <c r="AD41" s="392" t="s">
        <v>405</v>
      </c>
      <c r="AE41" s="393">
        <v>9999</v>
      </c>
      <c r="AF41" s="394">
        <v>0</v>
      </c>
      <c r="AG41" s="399"/>
      <c r="AH41" s="435">
        <v>17</v>
      </c>
      <c r="AI41" s="395">
        <v>183.36178515624999</v>
      </c>
      <c r="AJ41" s="396">
        <v>100</v>
      </c>
      <c r="AK41" s="395">
        <v>1.9375</v>
      </c>
      <c r="AL41" s="397" t="s">
        <v>2093</v>
      </c>
      <c r="AM41" s="398">
        <v>12.033999999999999</v>
      </c>
      <c r="AN41" s="325">
        <v>0</v>
      </c>
      <c r="AO41" s="325">
        <v>0</v>
      </c>
      <c r="AP41" s="325">
        <v>0</v>
      </c>
      <c r="AQ41" s="325">
        <v>0</v>
      </c>
      <c r="AR41" s="325">
        <v>0</v>
      </c>
      <c r="AT41" s="500">
        <v>0</v>
      </c>
      <c r="AU41" s="500">
        <v>1</v>
      </c>
      <c r="BF41" s="325">
        <v>31</v>
      </c>
    </row>
    <row r="42" spans="1:58" ht="14.25">
      <c r="A42" s="349">
        <v>2</v>
      </c>
      <c r="B42" s="349">
        <v>1</v>
      </c>
      <c r="C42" s="349">
        <v>31.064999999999998</v>
      </c>
      <c r="D42" s="349">
        <v>10286</v>
      </c>
      <c r="E42" s="349">
        <v>110</v>
      </c>
      <c r="F42" s="350" t="s">
        <v>2094</v>
      </c>
      <c r="G42" s="388" t="b">
        <v>0</v>
      </c>
      <c r="H42" s="389">
        <v>32</v>
      </c>
      <c r="I42" s="390">
        <v>19025</v>
      </c>
      <c r="J42" s="391" t="s">
        <v>1331</v>
      </c>
      <c r="K42" s="392" t="s">
        <v>732</v>
      </c>
      <c r="L42" s="392" t="s">
        <v>661</v>
      </c>
      <c r="M42" s="393">
        <v>110</v>
      </c>
      <c r="N42" s="394">
        <v>20.689</v>
      </c>
      <c r="O42" s="390">
        <v>20557</v>
      </c>
      <c r="P42" s="391" t="s">
        <v>1260</v>
      </c>
      <c r="Q42" s="392" t="s">
        <v>775</v>
      </c>
      <c r="R42" s="392" t="s">
        <v>661</v>
      </c>
      <c r="S42" s="393">
        <v>177</v>
      </c>
      <c r="T42" s="394">
        <v>10.375999999999999</v>
      </c>
      <c r="U42" s="390" t="s">
        <v>2016</v>
      </c>
      <c r="V42" s="391" t="s">
        <v>405</v>
      </c>
      <c r="W42" s="392" t="s">
        <v>405</v>
      </c>
      <c r="X42" s="392" t="s">
        <v>405</v>
      </c>
      <c r="Y42" s="393">
        <v>9999</v>
      </c>
      <c r="Z42" s="394">
        <v>0</v>
      </c>
      <c r="AA42" s="390" t="s">
        <v>2016</v>
      </c>
      <c r="AB42" s="391" t="s">
        <v>405</v>
      </c>
      <c r="AC42" s="392" t="s">
        <v>405</v>
      </c>
      <c r="AD42" s="392" t="s">
        <v>405</v>
      </c>
      <c r="AE42" s="393">
        <v>9999</v>
      </c>
      <c r="AF42" s="394">
        <v>0</v>
      </c>
      <c r="AG42" s="399"/>
      <c r="AH42" s="435">
        <v>44</v>
      </c>
      <c r="AI42" s="395">
        <v>126.8908984375</v>
      </c>
      <c r="AJ42" s="396">
        <v>100</v>
      </c>
      <c r="AK42" s="395">
        <v>0.625</v>
      </c>
      <c r="AL42" s="397" t="s">
        <v>2095</v>
      </c>
      <c r="AM42" s="398">
        <v>31.064999999999998</v>
      </c>
      <c r="AN42" s="325">
        <v>0</v>
      </c>
      <c r="AO42" s="325">
        <v>0</v>
      </c>
      <c r="AP42" s="325">
        <v>0</v>
      </c>
      <c r="AQ42" s="325">
        <v>0</v>
      </c>
      <c r="AR42" s="325">
        <v>0</v>
      </c>
      <c r="AT42" s="500">
        <v>0</v>
      </c>
      <c r="AU42" s="500">
        <v>0</v>
      </c>
      <c r="BF42" s="325">
        <v>32</v>
      </c>
    </row>
    <row r="43" spans="1:58" ht="14.25">
      <c r="A43" s="349">
        <v>2</v>
      </c>
      <c r="B43" s="349">
        <v>1</v>
      </c>
      <c r="C43" s="349">
        <v>7.9390000000000001</v>
      </c>
      <c r="D43" s="349">
        <v>10889</v>
      </c>
      <c r="E43" s="349">
        <v>319</v>
      </c>
      <c r="F43" s="350" t="s">
        <v>2096</v>
      </c>
      <c r="G43" s="388" t="b">
        <v>0</v>
      </c>
      <c r="H43" s="389">
        <v>33</v>
      </c>
      <c r="I43" s="390">
        <v>19032</v>
      </c>
      <c r="J43" s="391" t="s">
        <v>1121</v>
      </c>
      <c r="K43" s="392" t="s">
        <v>702</v>
      </c>
      <c r="L43" s="392" t="s">
        <v>703</v>
      </c>
      <c r="M43" s="393">
        <v>319</v>
      </c>
      <c r="N43" s="394">
        <v>7.0640000000000001</v>
      </c>
      <c r="O43" s="390">
        <v>20568</v>
      </c>
      <c r="P43" s="391" t="s">
        <v>942</v>
      </c>
      <c r="Q43" s="392" t="s">
        <v>943</v>
      </c>
      <c r="R43" s="392" t="s">
        <v>703</v>
      </c>
      <c r="S43" s="393">
        <v>571</v>
      </c>
      <c r="T43" s="394">
        <v>0.875</v>
      </c>
      <c r="U43" s="390" t="s">
        <v>2016</v>
      </c>
      <c r="V43" s="391" t="s">
        <v>405</v>
      </c>
      <c r="W43" s="392" t="s">
        <v>405</v>
      </c>
      <c r="X43" s="392" t="s">
        <v>405</v>
      </c>
      <c r="Y43" s="393">
        <v>9999</v>
      </c>
      <c r="Z43" s="394">
        <v>0</v>
      </c>
      <c r="AA43" s="390" t="s">
        <v>2016</v>
      </c>
      <c r="AB43" s="391" t="s">
        <v>405</v>
      </c>
      <c r="AC43" s="392" t="s">
        <v>405</v>
      </c>
      <c r="AD43" s="392" t="s">
        <v>405</v>
      </c>
      <c r="AE43" s="393">
        <v>9999</v>
      </c>
      <c r="AF43" s="394">
        <v>0</v>
      </c>
      <c r="AG43" s="399"/>
      <c r="AH43" s="435">
        <v>43</v>
      </c>
      <c r="AI43" s="395">
        <v>128.23544335937501</v>
      </c>
      <c r="AJ43" s="396">
        <v>100</v>
      </c>
      <c r="AK43" s="395">
        <v>0.65625</v>
      </c>
      <c r="AL43" s="397" t="s">
        <v>2097</v>
      </c>
      <c r="AM43" s="398">
        <v>7.9390000000000001</v>
      </c>
      <c r="AN43" s="325">
        <v>0</v>
      </c>
      <c r="AO43" s="325">
        <v>0</v>
      </c>
      <c r="AP43" s="325">
        <v>0</v>
      </c>
      <c r="AQ43" s="325">
        <v>0</v>
      </c>
      <c r="AR43" s="325">
        <v>0</v>
      </c>
      <c r="AT43" s="500">
        <v>0</v>
      </c>
      <c r="AU43" s="500">
        <v>0</v>
      </c>
      <c r="BF43" s="325">
        <v>33</v>
      </c>
    </row>
    <row r="44" spans="1:58" ht="14.25">
      <c r="A44" s="349">
        <v>2</v>
      </c>
      <c r="B44" s="349">
        <v>1</v>
      </c>
      <c r="C44" s="349">
        <v>30.253</v>
      </c>
      <c r="D44" s="349">
        <v>10308</v>
      </c>
      <c r="E44" s="349">
        <v>98</v>
      </c>
      <c r="F44" s="350" t="s">
        <v>2098</v>
      </c>
      <c r="G44" s="388" t="b">
        <v>0</v>
      </c>
      <c r="H44" s="389">
        <v>34</v>
      </c>
      <c r="I44" s="390">
        <v>16117</v>
      </c>
      <c r="J44" s="391" t="s">
        <v>1571</v>
      </c>
      <c r="K44" s="392" t="s">
        <v>868</v>
      </c>
      <c r="L44" s="392" t="s">
        <v>921</v>
      </c>
      <c r="M44" s="393">
        <v>98</v>
      </c>
      <c r="N44" s="394">
        <v>17.876999999999999</v>
      </c>
      <c r="O44" s="390">
        <v>14055</v>
      </c>
      <c r="P44" s="391" t="s">
        <v>1571</v>
      </c>
      <c r="Q44" s="392" t="s">
        <v>700</v>
      </c>
      <c r="R44" s="392" t="s">
        <v>921</v>
      </c>
      <c r="S44" s="393">
        <v>211</v>
      </c>
      <c r="T44" s="394">
        <v>12.375999999999999</v>
      </c>
      <c r="U44" s="390" t="s">
        <v>2016</v>
      </c>
      <c r="V44" s="391" t="s">
        <v>405</v>
      </c>
      <c r="W44" s="392" t="s">
        <v>405</v>
      </c>
      <c r="X44" s="392" t="s">
        <v>405</v>
      </c>
      <c r="Y44" s="393">
        <v>9999</v>
      </c>
      <c r="Z44" s="394">
        <v>0</v>
      </c>
      <c r="AA44" s="390" t="s">
        <v>2016</v>
      </c>
      <c r="AB44" s="391" t="s">
        <v>405</v>
      </c>
      <c r="AC44" s="392" t="s">
        <v>405</v>
      </c>
      <c r="AD44" s="392" t="s">
        <v>405</v>
      </c>
      <c r="AE44" s="393">
        <v>9999</v>
      </c>
      <c r="AF44" s="394">
        <v>0</v>
      </c>
      <c r="AG44" s="399"/>
      <c r="AH44" s="435">
        <v>16</v>
      </c>
      <c r="AI44" s="395">
        <v>186.05087500000002</v>
      </c>
      <c r="AJ44" s="396">
        <v>100</v>
      </c>
      <c r="AK44" s="395">
        <v>2</v>
      </c>
      <c r="AL44" s="397" t="s">
        <v>2099</v>
      </c>
      <c r="AM44" s="398">
        <v>30.253</v>
      </c>
      <c r="AN44" s="325">
        <v>0</v>
      </c>
      <c r="AO44" s="325">
        <v>0</v>
      </c>
      <c r="AP44" s="325">
        <v>0</v>
      </c>
      <c r="AQ44" s="325">
        <v>0</v>
      </c>
      <c r="AR44" s="325">
        <v>0</v>
      </c>
      <c r="AT44" s="500">
        <v>1</v>
      </c>
      <c r="AU44" s="500">
        <v>2</v>
      </c>
      <c r="BF44" s="325">
        <v>34</v>
      </c>
    </row>
    <row r="45" spans="1:58" ht="14.25">
      <c r="A45" s="349">
        <v>2</v>
      </c>
      <c r="B45" s="349">
        <v>1</v>
      </c>
      <c r="C45" s="349">
        <v>13.407</v>
      </c>
      <c r="D45" s="349">
        <v>10590</v>
      </c>
      <c r="E45" s="349">
        <v>281</v>
      </c>
      <c r="F45" s="350" t="s">
        <v>2100</v>
      </c>
      <c r="G45" s="388" t="b">
        <v>0</v>
      </c>
      <c r="H45" s="389">
        <v>35</v>
      </c>
      <c r="I45" s="390">
        <v>10079</v>
      </c>
      <c r="J45" s="391" t="s">
        <v>1038</v>
      </c>
      <c r="K45" s="392" t="s">
        <v>1039</v>
      </c>
      <c r="L45" s="392" t="s">
        <v>703</v>
      </c>
      <c r="M45" s="393">
        <v>281</v>
      </c>
      <c r="N45" s="394">
        <v>6.9690000000000003</v>
      </c>
      <c r="O45" s="390">
        <v>10076</v>
      </c>
      <c r="P45" s="391" t="s">
        <v>738</v>
      </c>
      <c r="Q45" s="392" t="s">
        <v>739</v>
      </c>
      <c r="R45" s="392" t="s">
        <v>703</v>
      </c>
      <c r="S45" s="393">
        <v>310</v>
      </c>
      <c r="T45" s="394">
        <v>6.4379999999999997</v>
      </c>
      <c r="U45" s="390" t="s">
        <v>2016</v>
      </c>
      <c r="V45" s="391" t="s">
        <v>405</v>
      </c>
      <c r="W45" s="392" t="s">
        <v>405</v>
      </c>
      <c r="X45" s="392" t="s">
        <v>405</v>
      </c>
      <c r="Y45" s="393">
        <v>9999</v>
      </c>
      <c r="Z45" s="394">
        <v>0</v>
      </c>
      <c r="AA45" s="390" t="s">
        <v>2016</v>
      </c>
      <c r="AB45" s="391" t="s">
        <v>405</v>
      </c>
      <c r="AC45" s="392" t="s">
        <v>405</v>
      </c>
      <c r="AD45" s="392" t="s">
        <v>405</v>
      </c>
      <c r="AE45" s="393">
        <v>9999</v>
      </c>
      <c r="AF45" s="394">
        <v>0</v>
      </c>
      <c r="AG45" s="399"/>
      <c r="AH45" s="435">
        <v>16</v>
      </c>
      <c r="AI45" s="395">
        <v>186.05087500000002</v>
      </c>
      <c r="AJ45" s="396">
        <v>100</v>
      </c>
      <c r="AK45" s="395">
        <v>2</v>
      </c>
      <c r="AL45" s="397" t="s">
        <v>2101</v>
      </c>
      <c r="AM45" s="398">
        <v>13.407</v>
      </c>
      <c r="AN45" s="325">
        <v>0</v>
      </c>
      <c r="AO45" s="325">
        <v>0</v>
      </c>
      <c r="AP45" s="325">
        <v>0</v>
      </c>
      <c r="AQ45" s="325">
        <v>0</v>
      </c>
      <c r="AR45" s="325">
        <v>0</v>
      </c>
      <c r="AT45" s="500">
        <v>0</v>
      </c>
      <c r="AU45" s="500">
        <v>0</v>
      </c>
      <c r="BF45" s="325">
        <v>35</v>
      </c>
    </row>
    <row r="46" spans="1:58" ht="14.25">
      <c r="A46" s="349">
        <v>2</v>
      </c>
      <c r="B46" s="349">
        <v>1</v>
      </c>
      <c r="C46" s="349">
        <v>17.141999999999999</v>
      </c>
      <c r="D46" s="349">
        <v>10530</v>
      </c>
      <c r="E46" s="349">
        <v>190</v>
      </c>
      <c r="F46" s="350" t="s">
        <v>2102</v>
      </c>
      <c r="G46" s="388" t="b">
        <v>0</v>
      </c>
      <c r="H46" s="389">
        <v>36</v>
      </c>
      <c r="I46" s="390">
        <v>17052</v>
      </c>
      <c r="J46" s="391" t="s">
        <v>1691</v>
      </c>
      <c r="K46" s="392" t="s">
        <v>660</v>
      </c>
      <c r="L46" s="392" t="s">
        <v>653</v>
      </c>
      <c r="M46" s="393">
        <v>190</v>
      </c>
      <c r="N46" s="394">
        <v>13.282</v>
      </c>
      <c r="O46" s="390">
        <v>19015</v>
      </c>
      <c r="P46" s="391" t="s">
        <v>1285</v>
      </c>
      <c r="Q46" s="392" t="s">
        <v>732</v>
      </c>
      <c r="R46" s="392" t="s">
        <v>653</v>
      </c>
      <c r="S46" s="393">
        <v>341</v>
      </c>
      <c r="T46" s="394">
        <v>3.86</v>
      </c>
      <c r="U46" s="390" t="s">
        <v>2016</v>
      </c>
      <c r="V46" s="391" t="s">
        <v>405</v>
      </c>
      <c r="W46" s="392" t="s">
        <v>405</v>
      </c>
      <c r="X46" s="392" t="s">
        <v>405</v>
      </c>
      <c r="Y46" s="393">
        <v>9999</v>
      </c>
      <c r="Z46" s="394">
        <v>0</v>
      </c>
      <c r="AA46" s="390" t="s">
        <v>2016</v>
      </c>
      <c r="AB46" s="391" t="s">
        <v>405</v>
      </c>
      <c r="AC46" s="392" t="s">
        <v>405</v>
      </c>
      <c r="AD46" s="392" t="s">
        <v>405</v>
      </c>
      <c r="AE46" s="393">
        <v>9999</v>
      </c>
      <c r="AF46" s="394">
        <v>0</v>
      </c>
      <c r="AG46" s="399"/>
      <c r="AH46" s="435">
        <v>45</v>
      </c>
      <c r="AI46" s="395">
        <v>125.546353515625</v>
      </c>
      <c r="AJ46" s="396">
        <v>100</v>
      </c>
      <c r="AK46" s="395">
        <v>0.59375</v>
      </c>
      <c r="AL46" s="397" t="s">
        <v>2103</v>
      </c>
      <c r="AM46" s="398">
        <v>17.141999999999999</v>
      </c>
      <c r="AN46" s="325">
        <v>0</v>
      </c>
      <c r="AO46" s="325">
        <v>0</v>
      </c>
      <c r="AP46" s="325">
        <v>0</v>
      </c>
      <c r="AQ46" s="325">
        <v>0</v>
      </c>
      <c r="AR46" s="325">
        <v>0</v>
      </c>
      <c r="AT46" s="500">
        <v>0</v>
      </c>
      <c r="AU46" s="500">
        <v>1</v>
      </c>
      <c r="BF46" s="325">
        <v>36</v>
      </c>
    </row>
    <row r="47" spans="1:58" ht="14.25">
      <c r="A47" s="349">
        <v>2</v>
      </c>
      <c r="B47" s="349">
        <v>1</v>
      </c>
      <c r="C47" s="349">
        <v>21.158000000000001</v>
      </c>
      <c r="D47" s="349">
        <v>10406</v>
      </c>
      <c r="E47" s="349">
        <v>203</v>
      </c>
      <c r="F47" s="350" t="s">
        <v>2104</v>
      </c>
      <c r="G47" s="388" t="b">
        <v>0</v>
      </c>
      <c r="H47" s="389">
        <v>37</v>
      </c>
      <c r="I47" s="390">
        <v>18012</v>
      </c>
      <c r="J47" s="391" t="s">
        <v>812</v>
      </c>
      <c r="K47" s="392" t="s">
        <v>813</v>
      </c>
      <c r="L47" s="392" t="s">
        <v>814</v>
      </c>
      <c r="M47" s="393">
        <v>203</v>
      </c>
      <c r="N47" s="394">
        <v>10.579000000000001</v>
      </c>
      <c r="O47" s="390">
        <v>18013</v>
      </c>
      <c r="P47" s="391" t="s">
        <v>815</v>
      </c>
      <c r="Q47" s="392" t="s">
        <v>816</v>
      </c>
      <c r="R47" s="392" t="s">
        <v>814</v>
      </c>
      <c r="S47" s="393">
        <v>204</v>
      </c>
      <c r="T47" s="394">
        <v>10.579000000000001</v>
      </c>
      <c r="U47" s="390" t="s">
        <v>2016</v>
      </c>
      <c r="V47" s="391" t="s">
        <v>405</v>
      </c>
      <c r="W47" s="392" t="s">
        <v>405</v>
      </c>
      <c r="X47" s="392" t="s">
        <v>405</v>
      </c>
      <c r="Y47" s="393">
        <v>9999</v>
      </c>
      <c r="Z47" s="394">
        <v>0</v>
      </c>
      <c r="AA47" s="390" t="s">
        <v>2016</v>
      </c>
      <c r="AB47" s="391" t="s">
        <v>405</v>
      </c>
      <c r="AC47" s="392" t="s">
        <v>405</v>
      </c>
      <c r="AD47" s="392" t="s">
        <v>405</v>
      </c>
      <c r="AE47" s="393">
        <v>9999</v>
      </c>
      <c r="AF47" s="394">
        <v>0</v>
      </c>
      <c r="AG47" s="399"/>
      <c r="AH47" s="435">
        <v>35</v>
      </c>
      <c r="AI47" s="395">
        <v>138.991802734375</v>
      </c>
      <c r="AJ47" s="396">
        <v>100</v>
      </c>
      <c r="AK47" s="395">
        <v>0.90625</v>
      </c>
      <c r="AL47" s="397" t="s">
        <v>2105</v>
      </c>
      <c r="AM47" s="398">
        <v>21.158000000000001</v>
      </c>
      <c r="AN47" s="325">
        <v>0</v>
      </c>
      <c r="AO47" s="325">
        <v>0</v>
      </c>
      <c r="AP47" s="325">
        <v>0</v>
      </c>
      <c r="AQ47" s="325">
        <v>0</v>
      </c>
      <c r="AR47" s="325">
        <v>0</v>
      </c>
      <c r="AT47" s="500">
        <v>0</v>
      </c>
      <c r="AU47" s="500">
        <v>0</v>
      </c>
      <c r="BF47" s="325">
        <v>37</v>
      </c>
    </row>
    <row r="48" spans="1:58" ht="14.25">
      <c r="A48" s="349">
        <v>2</v>
      </c>
      <c r="B48" s="349">
        <v>1</v>
      </c>
      <c r="C48" s="349">
        <v>26.759</v>
      </c>
      <c r="D48" s="349">
        <v>10296</v>
      </c>
      <c r="E48" s="349">
        <v>79</v>
      </c>
      <c r="F48" s="350" t="s">
        <v>2106</v>
      </c>
      <c r="G48" s="388" t="b">
        <v>0</v>
      </c>
      <c r="H48" s="389">
        <v>38</v>
      </c>
      <c r="I48" s="390">
        <v>25014</v>
      </c>
      <c r="J48" s="391" t="s">
        <v>1368</v>
      </c>
      <c r="K48" s="392" t="s">
        <v>868</v>
      </c>
      <c r="L48" s="392" t="s">
        <v>759</v>
      </c>
      <c r="M48" s="393">
        <v>79</v>
      </c>
      <c r="N48" s="394">
        <v>19.757999999999999</v>
      </c>
      <c r="O48" s="390">
        <v>21754</v>
      </c>
      <c r="P48" s="391" t="s">
        <v>1615</v>
      </c>
      <c r="Q48" s="392" t="s">
        <v>732</v>
      </c>
      <c r="R48" s="392" t="s">
        <v>759</v>
      </c>
      <c r="S48" s="393">
        <v>218</v>
      </c>
      <c r="T48" s="394">
        <v>7.0010000000000003</v>
      </c>
      <c r="U48" s="390" t="s">
        <v>2016</v>
      </c>
      <c r="V48" s="391" t="s">
        <v>405</v>
      </c>
      <c r="W48" s="392" t="s">
        <v>405</v>
      </c>
      <c r="X48" s="392" t="s">
        <v>405</v>
      </c>
      <c r="Y48" s="393">
        <v>9999</v>
      </c>
      <c r="Z48" s="394">
        <v>0</v>
      </c>
      <c r="AA48" s="390" t="s">
        <v>2016</v>
      </c>
      <c r="AB48" s="391" t="s">
        <v>405</v>
      </c>
      <c r="AC48" s="392" t="s">
        <v>405</v>
      </c>
      <c r="AD48" s="392" t="s">
        <v>405</v>
      </c>
      <c r="AE48" s="393">
        <v>9999</v>
      </c>
      <c r="AF48" s="394">
        <v>0</v>
      </c>
      <c r="AG48" s="399"/>
      <c r="AH48" s="435">
        <v>16</v>
      </c>
      <c r="AI48" s="395">
        <v>186.05087500000002</v>
      </c>
      <c r="AJ48" s="396">
        <v>100</v>
      </c>
      <c r="AK48" s="395">
        <v>2</v>
      </c>
      <c r="AL48" s="397" t="s">
        <v>2107</v>
      </c>
      <c r="AM48" s="398">
        <v>26.759</v>
      </c>
      <c r="AN48" s="325">
        <v>0</v>
      </c>
      <c r="AO48" s="325">
        <v>0</v>
      </c>
      <c r="AP48" s="325">
        <v>0</v>
      </c>
      <c r="AQ48" s="325">
        <v>0</v>
      </c>
      <c r="AR48" s="325">
        <v>0</v>
      </c>
      <c r="AT48" s="500">
        <v>0</v>
      </c>
      <c r="AU48" s="500">
        <v>1</v>
      </c>
      <c r="BF48" s="325">
        <v>38</v>
      </c>
    </row>
    <row r="49" spans="1:58" ht="14.25">
      <c r="A49" s="349">
        <v>2</v>
      </c>
      <c r="B49" s="349">
        <v>1</v>
      </c>
      <c r="C49" s="349">
        <v>26.439999999999998</v>
      </c>
      <c r="D49" s="349">
        <v>10419</v>
      </c>
      <c r="E49" s="349">
        <v>163</v>
      </c>
      <c r="F49" s="350" t="s">
        <v>2108</v>
      </c>
      <c r="G49" s="388" t="b">
        <v>0</v>
      </c>
      <c r="H49" s="389">
        <v>39</v>
      </c>
      <c r="I49" s="390">
        <v>17055</v>
      </c>
      <c r="J49" s="391" t="s">
        <v>1691</v>
      </c>
      <c r="K49" s="392" t="s">
        <v>854</v>
      </c>
      <c r="L49" s="392" t="s">
        <v>653</v>
      </c>
      <c r="M49" s="393">
        <v>163</v>
      </c>
      <c r="N49" s="394">
        <v>15.750999999999999</v>
      </c>
      <c r="O49" s="390">
        <v>16144</v>
      </c>
      <c r="P49" s="391" t="s">
        <v>1691</v>
      </c>
      <c r="Q49" s="392" t="s">
        <v>786</v>
      </c>
      <c r="R49" s="392" t="s">
        <v>653</v>
      </c>
      <c r="S49" s="393">
        <v>257</v>
      </c>
      <c r="T49" s="394">
        <v>10.689</v>
      </c>
      <c r="U49" s="390" t="s">
        <v>2016</v>
      </c>
      <c r="V49" s="391" t="s">
        <v>405</v>
      </c>
      <c r="W49" s="392" t="s">
        <v>405</v>
      </c>
      <c r="X49" s="392" t="s">
        <v>405</v>
      </c>
      <c r="Y49" s="393">
        <v>9999</v>
      </c>
      <c r="Z49" s="394">
        <v>0</v>
      </c>
      <c r="AA49" s="390" t="s">
        <v>2016</v>
      </c>
      <c r="AB49" s="391" t="s">
        <v>405</v>
      </c>
      <c r="AC49" s="392" t="s">
        <v>405</v>
      </c>
      <c r="AD49" s="392" t="s">
        <v>405</v>
      </c>
      <c r="AE49" s="393">
        <v>9999</v>
      </c>
      <c r="AF49" s="394">
        <v>0</v>
      </c>
      <c r="AG49" s="399"/>
      <c r="AH49" s="435">
        <v>21</v>
      </c>
      <c r="AI49" s="395">
        <v>172.60542578125001</v>
      </c>
      <c r="AJ49" s="396">
        <v>100</v>
      </c>
      <c r="AK49" s="395">
        <v>1.6875</v>
      </c>
      <c r="AL49" s="397" t="s">
        <v>2109</v>
      </c>
      <c r="AM49" s="398">
        <v>26.439999999999998</v>
      </c>
      <c r="AN49" s="325">
        <v>0</v>
      </c>
      <c r="AO49" s="325">
        <v>0</v>
      </c>
      <c r="AP49" s="325">
        <v>0</v>
      </c>
      <c r="AQ49" s="325">
        <v>0</v>
      </c>
      <c r="AR49" s="325">
        <v>0</v>
      </c>
      <c r="AT49" s="500">
        <v>1</v>
      </c>
      <c r="AU49" s="500">
        <v>2</v>
      </c>
      <c r="BF49" s="325">
        <v>39</v>
      </c>
    </row>
    <row r="50" spans="1:58" ht="14.25">
      <c r="A50" s="349">
        <v>2</v>
      </c>
      <c r="B50" s="349">
        <v>1</v>
      </c>
      <c r="C50" s="349">
        <v>7.9090000000000007</v>
      </c>
      <c r="D50" s="393">
        <v>10774</v>
      </c>
      <c r="E50" s="349">
        <v>330</v>
      </c>
      <c r="F50" s="350" t="s">
        <v>2110</v>
      </c>
      <c r="G50" s="388" t="b">
        <v>0</v>
      </c>
      <c r="H50" s="389">
        <v>40</v>
      </c>
      <c r="I50" s="390">
        <v>16079</v>
      </c>
      <c r="J50" s="391" t="s">
        <v>1167</v>
      </c>
      <c r="K50" s="392" t="s">
        <v>1168</v>
      </c>
      <c r="L50" s="392" t="s">
        <v>679</v>
      </c>
      <c r="M50" s="393">
        <v>330</v>
      </c>
      <c r="N50" s="394">
        <v>4.9930000000000003</v>
      </c>
      <c r="O50" s="390">
        <v>20614</v>
      </c>
      <c r="P50" s="391" t="s">
        <v>1784</v>
      </c>
      <c r="Q50" s="392" t="s">
        <v>835</v>
      </c>
      <c r="R50" s="392" t="s">
        <v>814</v>
      </c>
      <c r="S50" s="393">
        <v>445</v>
      </c>
      <c r="T50" s="394">
        <v>2.9159999999999999</v>
      </c>
      <c r="U50" s="390" t="s">
        <v>2016</v>
      </c>
      <c r="V50" s="391" t="s">
        <v>405</v>
      </c>
      <c r="W50" s="392" t="s">
        <v>405</v>
      </c>
      <c r="X50" s="392" t="s">
        <v>405</v>
      </c>
      <c r="Y50" s="393">
        <v>9999</v>
      </c>
      <c r="Z50" s="394">
        <v>0</v>
      </c>
      <c r="AA50" s="390" t="s">
        <v>2016</v>
      </c>
      <c r="AB50" s="391" t="s">
        <v>405</v>
      </c>
      <c r="AC50" s="392" t="s">
        <v>405</v>
      </c>
      <c r="AD50" s="392" t="s">
        <v>405</v>
      </c>
      <c r="AE50" s="393">
        <v>9999</v>
      </c>
      <c r="AF50" s="394">
        <v>0</v>
      </c>
      <c r="AG50" s="399"/>
      <c r="AH50" s="435">
        <v>42</v>
      </c>
      <c r="AI50" s="395">
        <v>129.57998828125</v>
      </c>
      <c r="AJ50" s="396">
        <v>100</v>
      </c>
      <c r="AK50" s="395">
        <v>0.6875</v>
      </c>
      <c r="AL50" s="397" t="s">
        <v>2111</v>
      </c>
      <c r="AM50" s="398">
        <v>7.9090000000000007</v>
      </c>
      <c r="AN50" s="325">
        <v>0</v>
      </c>
      <c r="AO50" s="325">
        <v>0</v>
      </c>
      <c r="AP50" s="325">
        <v>0</v>
      </c>
      <c r="AQ50" s="325">
        <v>0</v>
      </c>
      <c r="AR50" s="325">
        <v>0</v>
      </c>
      <c r="AT50" s="500">
        <v>0</v>
      </c>
      <c r="AU50" s="500">
        <v>0</v>
      </c>
      <c r="BF50" s="325">
        <v>40</v>
      </c>
    </row>
    <row r="51" spans="1:58" ht="14.25">
      <c r="A51" s="349">
        <v>2</v>
      </c>
      <c r="B51" s="349">
        <v>1</v>
      </c>
      <c r="C51" s="349">
        <v>21.056999999999999</v>
      </c>
      <c r="D51" s="349">
        <v>10538</v>
      </c>
      <c r="E51" s="349">
        <v>126</v>
      </c>
      <c r="F51" s="350" t="s">
        <v>2112</v>
      </c>
      <c r="G51" s="388" t="b">
        <v>0</v>
      </c>
      <c r="H51" s="389">
        <v>41</v>
      </c>
      <c r="I51" s="390">
        <v>18130</v>
      </c>
      <c r="J51" s="391" t="s">
        <v>1544</v>
      </c>
      <c r="K51" s="392" t="s">
        <v>727</v>
      </c>
      <c r="L51" s="392" t="s">
        <v>779</v>
      </c>
      <c r="M51" s="393">
        <v>126</v>
      </c>
      <c r="N51" s="394">
        <v>18.689</v>
      </c>
      <c r="O51" s="390">
        <v>20570</v>
      </c>
      <c r="P51" s="391" t="s">
        <v>1283</v>
      </c>
      <c r="Q51" s="392" t="s">
        <v>764</v>
      </c>
      <c r="R51" s="392" t="s">
        <v>779</v>
      </c>
      <c r="S51" s="393">
        <v>413</v>
      </c>
      <c r="T51" s="394">
        <v>2.3679999999999999</v>
      </c>
      <c r="U51" s="390" t="s">
        <v>2016</v>
      </c>
      <c r="V51" s="391" t="s">
        <v>405</v>
      </c>
      <c r="W51" s="392" t="s">
        <v>405</v>
      </c>
      <c r="X51" s="392" t="s">
        <v>405</v>
      </c>
      <c r="Y51" s="393">
        <v>9999</v>
      </c>
      <c r="Z51" s="394">
        <v>0</v>
      </c>
      <c r="AA51" s="390" t="s">
        <v>2016</v>
      </c>
      <c r="AB51" s="391" t="s">
        <v>405</v>
      </c>
      <c r="AC51" s="392" t="s">
        <v>405</v>
      </c>
      <c r="AD51" s="392" t="s">
        <v>405</v>
      </c>
      <c r="AE51" s="393">
        <v>9999</v>
      </c>
      <c r="AF51" s="394">
        <v>0</v>
      </c>
      <c r="AG51" s="399"/>
      <c r="AH51" s="435">
        <v>26</v>
      </c>
      <c r="AI51" s="395">
        <v>159.15997656249999</v>
      </c>
      <c r="AJ51" s="396">
        <v>100</v>
      </c>
      <c r="AK51" s="395">
        <v>1.375</v>
      </c>
      <c r="AL51" s="397" t="s">
        <v>2113</v>
      </c>
      <c r="AM51" s="398">
        <v>21.056999999999999</v>
      </c>
      <c r="AN51" s="325">
        <v>0</v>
      </c>
      <c r="AO51" s="325">
        <v>0</v>
      </c>
      <c r="AP51" s="325">
        <v>0</v>
      </c>
      <c r="AQ51" s="325">
        <v>0</v>
      </c>
      <c r="AR51" s="325">
        <v>0</v>
      </c>
      <c r="AT51" s="500">
        <v>0</v>
      </c>
      <c r="AU51" s="500">
        <v>0</v>
      </c>
      <c r="BF51" s="325">
        <v>41</v>
      </c>
    </row>
    <row r="52" spans="1:58" ht="14.25">
      <c r="A52" s="308">
        <v>2</v>
      </c>
      <c r="B52" s="308">
        <v>1</v>
      </c>
      <c r="C52" s="308">
        <v>15.242999999999999</v>
      </c>
      <c r="D52" s="308">
        <v>10558</v>
      </c>
      <c r="E52" s="349">
        <v>242</v>
      </c>
      <c r="F52" s="350" t="s">
        <v>2114</v>
      </c>
      <c r="G52" s="388" t="b">
        <v>0</v>
      </c>
      <c r="H52" s="389">
        <v>42</v>
      </c>
      <c r="I52" s="390">
        <v>16024</v>
      </c>
      <c r="J52" s="391" t="s">
        <v>1073</v>
      </c>
      <c r="K52" s="392" t="s">
        <v>1074</v>
      </c>
      <c r="L52" s="392" t="s">
        <v>742</v>
      </c>
      <c r="M52" s="393">
        <v>317</v>
      </c>
      <c r="N52" s="394">
        <v>6.4379999999999997</v>
      </c>
      <c r="O52" s="390">
        <v>20533</v>
      </c>
      <c r="P52" s="391" t="s">
        <v>1118</v>
      </c>
      <c r="Q52" s="392" t="s">
        <v>720</v>
      </c>
      <c r="R52" s="392" t="s">
        <v>814</v>
      </c>
      <c r="S52" s="393">
        <v>242</v>
      </c>
      <c r="T52" s="394">
        <v>8.8049999999999997</v>
      </c>
      <c r="U52" s="390" t="s">
        <v>2016</v>
      </c>
      <c r="V52" s="391" t="s">
        <v>405</v>
      </c>
      <c r="W52" s="392" t="s">
        <v>405</v>
      </c>
      <c r="X52" s="392" t="s">
        <v>405</v>
      </c>
      <c r="Y52" s="393">
        <v>9999</v>
      </c>
      <c r="Z52" s="394">
        <v>0</v>
      </c>
      <c r="AA52" s="390" t="s">
        <v>2016</v>
      </c>
      <c r="AB52" s="391" t="s">
        <v>405</v>
      </c>
      <c r="AC52" s="392" t="s">
        <v>405</v>
      </c>
      <c r="AD52" s="392" t="s">
        <v>405</v>
      </c>
      <c r="AE52" s="393">
        <v>9999</v>
      </c>
      <c r="AF52" s="394">
        <v>0</v>
      </c>
      <c r="AG52" s="399"/>
      <c r="AH52" s="435">
        <v>24</v>
      </c>
      <c r="AI52" s="395">
        <v>164.53815624999999</v>
      </c>
      <c r="AJ52" s="396">
        <v>100</v>
      </c>
      <c r="AK52" s="395">
        <v>1.5</v>
      </c>
      <c r="AL52" s="397" t="s">
        <v>2115</v>
      </c>
      <c r="AM52" s="398">
        <v>15.242999999999999</v>
      </c>
      <c r="AN52" s="325">
        <v>0</v>
      </c>
      <c r="AO52" s="325">
        <v>0</v>
      </c>
      <c r="AP52" s="325">
        <v>0</v>
      </c>
      <c r="AQ52" s="325">
        <v>0</v>
      </c>
      <c r="AR52" s="325">
        <v>0</v>
      </c>
      <c r="AT52" s="500">
        <v>0</v>
      </c>
      <c r="AU52" s="500">
        <v>0</v>
      </c>
      <c r="BF52" s="325">
        <v>42</v>
      </c>
    </row>
    <row r="53" spans="1:58" ht="14.25">
      <c r="A53" s="349">
        <v>2</v>
      </c>
      <c r="B53" s="349">
        <v>1</v>
      </c>
      <c r="C53" s="349">
        <v>3.2189999999999999</v>
      </c>
      <c r="D53" s="349">
        <v>11283</v>
      </c>
      <c r="E53" s="308">
        <v>488</v>
      </c>
      <c r="F53" s="350" t="s">
        <v>2116</v>
      </c>
      <c r="G53" s="388" t="b">
        <v>0</v>
      </c>
      <c r="H53" s="389">
        <v>43</v>
      </c>
      <c r="I53" s="390">
        <v>97291</v>
      </c>
      <c r="J53" s="391" t="s">
        <v>1180</v>
      </c>
      <c r="K53" s="392" t="s">
        <v>700</v>
      </c>
      <c r="L53" s="392" t="s">
        <v>438</v>
      </c>
      <c r="M53" s="393">
        <v>796</v>
      </c>
      <c r="N53" s="394">
        <v>0</v>
      </c>
      <c r="O53" s="390">
        <v>19062</v>
      </c>
      <c r="P53" s="391" t="s">
        <v>1727</v>
      </c>
      <c r="Q53" s="392" t="s">
        <v>1148</v>
      </c>
      <c r="R53" s="392" t="s">
        <v>995</v>
      </c>
      <c r="S53" s="393">
        <v>488</v>
      </c>
      <c r="T53" s="394">
        <v>3.2189999999999999</v>
      </c>
      <c r="U53" s="390" t="s">
        <v>2016</v>
      </c>
      <c r="V53" s="391" t="s">
        <v>405</v>
      </c>
      <c r="W53" s="392" t="s">
        <v>405</v>
      </c>
      <c r="X53" s="392" t="s">
        <v>405</v>
      </c>
      <c r="Y53" s="393">
        <v>9999</v>
      </c>
      <c r="Z53" s="394">
        <v>0</v>
      </c>
      <c r="AA53" s="390" t="s">
        <v>2016</v>
      </c>
      <c r="AB53" s="391" t="s">
        <v>405</v>
      </c>
      <c r="AC53" s="392" t="s">
        <v>405</v>
      </c>
      <c r="AD53" s="392" t="s">
        <v>405</v>
      </c>
      <c r="AE53" s="393">
        <v>9999</v>
      </c>
      <c r="AF53" s="394">
        <v>0</v>
      </c>
      <c r="AG53" s="399"/>
      <c r="AH53" s="435">
        <v>34</v>
      </c>
      <c r="AI53" s="395">
        <v>140.33634765625001</v>
      </c>
      <c r="AJ53" s="396">
        <v>100</v>
      </c>
      <c r="AK53" s="395">
        <v>0.9375</v>
      </c>
      <c r="AL53" s="397" t="s">
        <v>2117</v>
      </c>
      <c r="AM53" s="398">
        <v>3.2189999999999999</v>
      </c>
      <c r="AN53" s="325">
        <v>0</v>
      </c>
      <c r="AO53" s="325">
        <v>0</v>
      </c>
      <c r="AP53" s="325">
        <v>0</v>
      </c>
      <c r="AQ53" s="325">
        <v>0</v>
      </c>
      <c r="AR53" s="325">
        <v>0</v>
      </c>
      <c r="AT53" s="500">
        <v>0</v>
      </c>
      <c r="AU53" s="500">
        <v>1</v>
      </c>
      <c r="BF53" s="325">
        <v>43</v>
      </c>
    </row>
    <row r="54" spans="1:58" ht="14.25">
      <c r="A54" s="349">
        <v>2</v>
      </c>
      <c r="B54" s="349">
        <v>1</v>
      </c>
      <c r="C54" s="349">
        <v>17.75</v>
      </c>
      <c r="D54" s="349">
        <v>10558</v>
      </c>
      <c r="E54" s="349">
        <v>279</v>
      </c>
      <c r="F54" s="350" t="s">
        <v>2118</v>
      </c>
      <c r="G54" s="388" t="b">
        <v>0</v>
      </c>
      <c r="H54" s="389">
        <v>44</v>
      </c>
      <c r="I54" s="390">
        <v>28038</v>
      </c>
      <c r="J54" s="391" t="s">
        <v>1015</v>
      </c>
      <c r="K54" s="392" t="s">
        <v>686</v>
      </c>
      <c r="L54" s="392" t="s">
        <v>31</v>
      </c>
      <c r="M54" s="393">
        <v>279</v>
      </c>
      <c r="N54" s="394">
        <v>8.875</v>
      </c>
      <c r="O54" s="390">
        <v>24236</v>
      </c>
      <c r="P54" s="391" t="s">
        <v>1230</v>
      </c>
      <c r="Q54" s="392" t="s">
        <v>926</v>
      </c>
      <c r="R54" s="392" t="s">
        <v>31</v>
      </c>
      <c r="S54" s="393">
        <v>280</v>
      </c>
      <c r="T54" s="394">
        <v>8.875</v>
      </c>
      <c r="U54" s="390" t="s">
        <v>2016</v>
      </c>
      <c r="V54" s="391" t="s">
        <v>405</v>
      </c>
      <c r="W54" s="392" t="s">
        <v>405</v>
      </c>
      <c r="X54" s="392" t="s">
        <v>405</v>
      </c>
      <c r="Y54" s="393">
        <v>9999</v>
      </c>
      <c r="Z54" s="394">
        <v>0</v>
      </c>
      <c r="AA54" s="390" t="s">
        <v>2016</v>
      </c>
      <c r="AB54" s="391" t="s">
        <v>405</v>
      </c>
      <c r="AC54" s="392" t="s">
        <v>405</v>
      </c>
      <c r="AD54" s="392" t="s">
        <v>405</v>
      </c>
      <c r="AE54" s="393">
        <v>9999</v>
      </c>
      <c r="AF54" s="394">
        <v>0</v>
      </c>
      <c r="AG54" s="399"/>
      <c r="AH54" s="435">
        <v>39</v>
      </c>
      <c r="AI54" s="395">
        <v>133.61362304687501</v>
      </c>
      <c r="AJ54" s="396">
        <v>100</v>
      </c>
      <c r="AK54" s="395">
        <v>0.78125</v>
      </c>
      <c r="AL54" s="397" t="s">
        <v>2119</v>
      </c>
      <c r="AM54" s="398">
        <v>17.75</v>
      </c>
      <c r="AN54" s="325">
        <v>0</v>
      </c>
      <c r="AO54" s="325">
        <v>0</v>
      </c>
      <c r="AP54" s="325">
        <v>0</v>
      </c>
      <c r="AQ54" s="325">
        <v>0</v>
      </c>
      <c r="AR54" s="325">
        <v>0</v>
      </c>
      <c r="AT54" s="500">
        <v>0</v>
      </c>
      <c r="AU54" s="500">
        <v>0</v>
      </c>
      <c r="BF54" s="325">
        <v>44</v>
      </c>
    </row>
    <row r="55" spans="1:58" ht="14.25">
      <c r="A55" s="349">
        <v>2</v>
      </c>
      <c r="B55" s="349">
        <v>1</v>
      </c>
      <c r="C55" s="349">
        <v>17.939999999999998</v>
      </c>
      <c r="D55" s="349">
        <v>10570</v>
      </c>
      <c r="E55" s="349">
        <v>271</v>
      </c>
      <c r="F55" s="350" t="s">
        <v>2120</v>
      </c>
      <c r="G55" s="388" t="b">
        <v>0</v>
      </c>
      <c r="H55" s="389">
        <v>45</v>
      </c>
      <c r="I55" s="390">
        <v>20532</v>
      </c>
      <c r="J55" s="391" t="s">
        <v>1261</v>
      </c>
      <c r="K55" s="392" t="s">
        <v>1262</v>
      </c>
      <c r="L55" s="392" t="s">
        <v>814</v>
      </c>
      <c r="M55" s="393">
        <v>271</v>
      </c>
      <c r="N55" s="394">
        <v>9.9619999999999997</v>
      </c>
      <c r="O55" s="390">
        <v>20534</v>
      </c>
      <c r="P55" s="391" t="s">
        <v>1671</v>
      </c>
      <c r="Q55" s="392" t="s">
        <v>980</v>
      </c>
      <c r="R55" s="392" t="s">
        <v>814</v>
      </c>
      <c r="S55" s="393">
        <v>300</v>
      </c>
      <c r="T55" s="394">
        <v>7.9779999999999998</v>
      </c>
      <c r="U55" s="390" t="s">
        <v>2016</v>
      </c>
      <c r="V55" s="391" t="s">
        <v>405</v>
      </c>
      <c r="W55" s="392" t="s">
        <v>405</v>
      </c>
      <c r="X55" s="392" t="s">
        <v>405</v>
      </c>
      <c r="Y55" s="393">
        <v>9999</v>
      </c>
      <c r="Z55" s="394">
        <v>0</v>
      </c>
      <c r="AA55" s="390" t="s">
        <v>2016</v>
      </c>
      <c r="AB55" s="391" t="s">
        <v>405</v>
      </c>
      <c r="AC55" s="392" t="s">
        <v>405</v>
      </c>
      <c r="AD55" s="392" t="s">
        <v>405</v>
      </c>
      <c r="AE55" s="393">
        <v>9999</v>
      </c>
      <c r="AF55" s="394">
        <v>0</v>
      </c>
      <c r="AG55" s="399"/>
      <c r="AH55" s="435">
        <v>46</v>
      </c>
      <c r="AI55" s="395">
        <v>10</v>
      </c>
      <c r="AJ55" s="396">
        <v>0</v>
      </c>
      <c r="AK55" s="395">
        <v>0</v>
      </c>
      <c r="AL55" s="397" t="s">
        <v>2121</v>
      </c>
      <c r="AM55" s="398">
        <v>17.939999999999998</v>
      </c>
      <c r="AN55" s="325">
        <v>0</v>
      </c>
      <c r="AO55" s="325">
        <v>0</v>
      </c>
      <c r="AP55" s="325">
        <v>0</v>
      </c>
      <c r="AQ55" s="325">
        <v>0</v>
      </c>
      <c r="AR55" s="325">
        <v>0</v>
      </c>
      <c r="AT55" s="500">
        <v>0</v>
      </c>
      <c r="AU55" s="500">
        <v>1</v>
      </c>
      <c r="BF55" s="325">
        <v>45</v>
      </c>
    </row>
    <row r="56" spans="1:58" ht="14.25">
      <c r="A56" s="349">
        <v>2</v>
      </c>
      <c r="B56" s="349">
        <v>1</v>
      </c>
      <c r="C56" s="349">
        <v>11.719999999999999</v>
      </c>
      <c r="D56" s="349">
        <v>10690</v>
      </c>
      <c r="E56" s="349">
        <v>297</v>
      </c>
      <c r="F56" s="350" t="s">
        <v>2122</v>
      </c>
      <c r="G56" s="388" t="b">
        <v>0</v>
      </c>
      <c r="H56" s="389">
        <v>46</v>
      </c>
      <c r="I56" s="390">
        <v>28036</v>
      </c>
      <c r="J56" s="391" t="s">
        <v>1693</v>
      </c>
      <c r="K56" s="392" t="s">
        <v>926</v>
      </c>
      <c r="L56" s="392" t="s">
        <v>438</v>
      </c>
      <c r="M56" s="393">
        <v>394</v>
      </c>
      <c r="N56" s="394">
        <v>5.0629999999999997</v>
      </c>
      <c r="O56" s="390">
        <v>14026</v>
      </c>
      <c r="P56" s="391" t="s">
        <v>1154</v>
      </c>
      <c r="Q56" s="392" t="s">
        <v>850</v>
      </c>
      <c r="R56" s="392" t="s">
        <v>438</v>
      </c>
      <c r="S56" s="393">
        <v>297</v>
      </c>
      <c r="T56" s="394">
        <v>6.657</v>
      </c>
      <c r="U56" s="390" t="s">
        <v>2016</v>
      </c>
      <c r="V56" s="391" t="s">
        <v>405</v>
      </c>
      <c r="W56" s="392" t="s">
        <v>405</v>
      </c>
      <c r="X56" s="392" t="s">
        <v>405</v>
      </c>
      <c r="Y56" s="393">
        <v>9999</v>
      </c>
      <c r="Z56" s="394">
        <v>0</v>
      </c>
      <c r="AA56" s="390" t="s">
        <v>2016</v>
      </c>
      <c r="AB56" s="391" t="s">
        <v>405</v>
      </c>
      <c r="AC56" s="392" t="s">
        <v>405</v>
      </c>
      <c r="AD56" s="392" t="s">
        <v>405</v>
      </c>
      <c r="AE56" s="393">
        <v>9999</v>
      </c>
      <c r="AF56" s="394">
        <v>0</v>
      </c>
      <c r="AG56" s="399"/>
      <c r="AH56" s="435">
        <v>32</v>
      </c>
      <c r="AI56" s="395">
        <v>143.02543750000001</v>
      </c>
      <c r="AJ56" s="396">
        <v>100</v>
      </c>
      <c r="AK56" s="395">
        <v>1</v>
      </c>
      <c r="AL56" s="397" t="s">
        <v>2123</v>
      </c>
      <c r="AM56" s="398">
        <v>11.719999999999999</v>
      </c>
      <c r="AN56" s="325">
        <v>0</v>
      </c>
      <c r="AO56" s="325">
        <v>0</v>
      </c>
      <c r="AP56" s="325">
        <v>0</v>
      </c>
      <c r="AQ56" s="325">
        <v>0</v>
      </c>
      <c r="AR56" s="325">
        <v>0</v>
      </c>
      <c r="AT56" s="500">
        <v>0</v>
      </c>
      <c r="AU56" s="500">
        <v>1</v>
      </c>
      <c r="BF56" s="325">
        <v>46</v>
      </c>
    </row>
    <row r="57" spans="1:58" ht="14.25">
      <c r="A57" s="349">
        <v>0</v>
      </c>
      <c r="B57" s="349">
        <v>0</v>
      </c>
      <c r="C57" s="349">
        <v>0</v>
      </c>
      <c r="D57" s="349">
        <v>99999</v>
      </c>
      <c r="E57" s="349">
        <v>9999</v>
      </c>
      <c r="F57" s="350" t="s">
        <v>2124</v>
      </c>
      <c r="G57" s="388" t="b">
        <v>1</v>
      </c>
      <c r="H57" s="389">
        <v>47</v>
      </c>
      <c r="I57" s="390" t="s">
        <v>2016</v>
      </c>
      <c r="J57" s="391" t="s">
        <v>405</v>
      </c>
      <c r="K57" s="392" t="s">
        <v>405</v>
      </c>
      <c r="L57" s="392" t="s">
        <v>405</v>
      </c>
      <c r="M57" s="393">
        <v>9999</v>
      </c>
      <c r="N57" s="394">
        <v>0</v>
      </c>
      <c r="O57" s="390" t="s">
        <v>2016</v>
      </c>
      <c r="P57" s="391" t="s">
        <v>405</v>
      </c>
      <c r="Q57" s="392" t="s">
        <v>405</v>
      </c>
      <c r="R57" s="392" t="s">
        <v>405</v>
      </c>
      <c r="S57" s="393">
        <v>9999</v>
      </c>
      <c r="T57" s="394">
        <v>0</v>
      </c>
      <c r="U57" s="390" t="s">
        <v>2016</v>
      </c>
      <c r="V57" s="391" t="s">
        <v>405</v>
      </c>
      <c r="W57" s="392" t="s">
        <v>405</v>
      </c>
      <c r="X57" s="392" t="s">
        <v>405</v>
      </c>
      <c r="Y57" s="393">
        <v>9999</v>
      </c>
      <c r="Z57" s="394">
        <v>0</v>
      </c>
      <c r="AA57" s="390" t="s">
        <v>2016</v>
      </c>
      <c r="AB57" s="391" t="s">
        <v>405</v>
      </c>
      <c r="AC57" s="392" t="s">
        <v>405</v>
      </c>
      <c r="AD57" s="392" t="s">
        <v>405</v>
      </c>
      <c r="AE57" s="393">
        <v>9999</v>
      </c>
      <c r="AF57" s="394">
        <v>0</v>
      </c>
      <c r="AG57" s="399"/>
      <c r="AH57" s="435">
        <v>0</v>
      </c>
      <c r="AI57" s="395" t="s">
        <v>2016</v>
      </c>
      <c r="AJ57" s="396" t="s">
        <v>2016</v>
      </c>
      <c r="AK57" s="395" t="s">
        <v>2016</v>
      </c>
      <c r="AL57" s="397" t="s">
        <v>2016</v>
      </c>
      <c r="AM57" s="398">
        <v>0</v>
      </c>
      <c r="AN57" s="325">
        <v>0</v>
      </c>
      <c r="AO57" s="325">
        <v>0</v>
      </c>
      <c r="AP57" s="325">
        <v>0</v>
      </c>
      <c r="AQ57" s="325">
        <v>0</v>
      </c>
      <c r="AR57" s="325">
        <v>0</v>
      </c>
      <c r="AT57" s="500">
        <v>0</v>
      </c>
      <c r="AU57" s="500">
        <v>0</v>
      </c>
      <c r="BF57" s="325">
        <v>47</v>
      </c>
    </row>
    <row r="58" spans="1:58" ht="14.25">
      <c r="A58" s="349">
        <v>0</v>
      </c>
      <c r="B58" s="349">
        <v>0</v>
      </c>
      <c r="C58" s="349">
        <v>0</v>
      </c>
      <c r="D58" s="349">
        <v>99999</v>
      </c>
      <c r="E58" s="349">
        <v>9999</v>
      </c>
      <c r="F58" s="350" t="s">
        <v>2125</v>
      </c>
      <c r="G58" s="388" t="b">
        <v>1</v>
      </c>
      <c r="H58" s="389">
        <v>48</v>
      </c>
      <c r="I58" s="390" t="s">
        <v>2016</v>
      </c>
      <c r="J58" s="391" t="s">
        <v>405</v>
      </c>
      <c r="K58" s="392" t="s">
        <v>405</v>
      </c>
      <c r="L58" s="392" t="s">
        <v>405</v>
      </c>
      <c r="M58" s="393">
        <v>9999</v>
      </c>
      <c r="N58" s="394">
        <v>0</v>
      </c>
      <c r="O58" s="390" t="s">
        <v>2016</v>
      </c>
      <c r="P58" s="391" t="s">
        <v>405</v>
      </c>
      <c r="Q58" s="392" t="s">
        <v>405</v>
      </c>
      <c r="R58" s="392" t="s">
        <v>405</v>
      </c>
      <c r="S58" s="393">
        <v>9999</v>
      </c>
      <c r="T58" s="394">
        <v>0</v>
      </c>
      <c r="U58" s="390" t="s">
        <v>2016</v>
      </c>
      <c r="V58" s="391" t="s">
        <v>405</v>
      </c>
      <c r="W58" s="392" t="s">
        <v>405</v>
      </c>
      <c r="X58" s="392" t="s">
        <v>405</v>
      </c>
      <c r="Y58" s="393">
        <v>9999</v>
      </c>
      <c r="Z58" s="394">
        <v>0</v>
      </c>
      <c r="AA58" s="390" t="s">
        <v>2016</v>
      </c>
      <c r="AB58" s="391" t="s">
        <v>405</v>
      </c>
      <c r="AC58" s="392" t="s">
        <v>405</v>
      </c>
      <c r="AD58" s="392" t="s">
        <v>405</v>
      </c>
      <c r="AE58" s="393">
        <v>9999</v>
      </c>
      <c r="AF58" s="394">
        <v>0</v>
      </c>
      <c r="AG58" s="399"/>
      <c r="AH58" s="435">
        <v>0</v>
      </c>
      <c r="AI58" s="395" t="s">
        <v>2016</v>
      </c>
      <c r="AJ58" s="396" t="s">
        <v>2016</v>
      </c>
      <c r="AK58" s="395" t="s">
        <v>2016</v>
      </c>
      <c r="AL58" s="397" t="s">
        <v>2016</v>
      </c>
      <c r="AM58" s="398">
        <v>0</v>
      </c>
      <c r="AN58" s="325">
        <v>0</v>
      </c>
      <c r="AO58" s="325">
        <v>0</v>
      </c>
      <c r="AP58" s="325">
        <v>0</v>
      </c>
      <c r="AQ58" s="325">
        <v>0</v>
      </c>
      <c r="AR58" s="325">
        <v>0</v>
      </c>
      <c r="AT58" s="500">
        <v>0</v>
      </c>
      <c r="AU58" s="500">
        <v>0</v>
      </c>
      <c r="BF58" s="325">
        <v>48</v>
      </c>
    </row>
    <row r="59" spans="1:58" ht="14.25">
      <c r="A59" s="349">
        <v>0</v>
      </c>
      <c r="B59" s="349">
        <v>0</v>
      </c>
      <c r="C59" s="349">
        <v>0</v>
      </c>
      <c r="D59" s="349">
        <v>99999</v>
      </c>
      <c r="E59" s="349">
        <v>9999</v>
      </c>
      <c r="F59" s="350" t="s">
        <v>2126</v>
      </c>
      <c r="G59" s="388" t="b">
        <v>1</v>
      </c>
      <c r="H59" s="389">
        <v>49</v>
      </c>
      <c r="I59" s="390" t="s">
        <v>2016</v>
      </c>
      <c r="J59" s="391" t="s">
        <v>405</v>
      </c>
      <c r="K59" s="392" t="s">
        <v>405</v>
      </c>
      <c r="L59" s="392" t="s">
        <v>405</v>
      </c>
      <c r="M59" s="393">
        <v>9999</v>
      </c>
      <c r="N59" s="394">
        <v>0</v>
      </c>
      <c r="O59" s="390" t="s">
        <v>2016</v>
      </c>
      <c r="P59" s="391" t="s">
        <v>405</v>
      </c>
      <c r="Q59" s="392" t="s">
        <v>405</v>
      </c>
      <c r="R59" s="392" t="s">
        <v>405</v>
      </c>
      <c r="S59" s="393">
        <v>9999</v>
      </c>
      <c r="T59" s="394">
        <v>0</v>
      </c>
      <c r="U59" s="390" t="s">
        <v>2016</v>
      </c>
      <c r="V59" s="391" t="s">
        <v>405</v>
      </c>
      <c r="W59" s="392" t="s">
        <v>405</v>
      </c>
      <c r="X59" s="392" t="s">
        <v>405</v>
      </c>
      <c r="Y59" s="393">
        <v>9999</v>
      </c>
      <c r="Z59" s="394">
        <v>0</v>
      </c>
      <c r="AA59" s="390" t="s">
        <v>2016</v>
      </c>
      <c r="AB59" s="391" t="s">
        <v>405</v>
      </c>
      <c r="AC59" s="392" t="s">
        <v>405</v>
      </c>
      <c r="AD59" s="392" t="s">
        <v>405</v>
      </c>
      <c r="AE59" s="393">
        <v>9999</v>
      </c>
      <c r="AF59" s="394">
        <v>0</v>
      </c>
      <c r="AG59" s="399"/>
      <c r="AH59" s="435">
        <v>0</v>
      </c>
      <c r="AI59" s="395" t="s">
        <v>2016</v>
      </c>
      <c r="AJ59" s="396" t="s">
        <v>2016</v>
      </c>
      <c r="AK59" s="395" t="s">
        <v>2016</v>
      </c>
      <c r="AL59" s="397" t="s">
        <v>2016</v>
      </c>
      <c r="AM59" s="398">
        <v>0</v>
      </c>
      <c r="AN59" s="325">
        <v>0</v>
      </c>
      <c r="AO59" s="325">
        <v>0</v>
      </c>
      <c r="AP59" s="325">
        <v>0</v>
      </c>
      <c r="AQ59" s="325">
        <v>0</v>
      </c>
      <c r="AR59" s="325">
        <v>0</v>
      </c>
      <c r="AT59" s="500">
        <v>0</v>
      </c>
      <c r="AU59" s="500">
        <v>0</v>
      </c>
      <c r="BF59" s="325">
        <v>49</v>
      </c>
    </row>
    <row r="60" spans="1:58" ht="14.25">
      <c r="A60" s="349">
        <v>0</v>
      </c>
      <c r="B60" s="349">
        <v>0</v>
      </c>
      <c r="C60" s="349">
        <v>0</v>
      </c>
      <c r="D60" s="349">
        <v>99999</v>
      </c>
      <c r="E60" s="349">
        <v>9999</v>
      </c>
      <c r="F60" s="350" t="s">
        <v>2127</v>
      </c>
      <c r="G60" s="388" t="b">
        <v>1</v>
      </c>
      <c r="H60" s="389">
        <v>50</v>
      </c>
      <c r="I60" s="390" t="s">
        <v>2016</v>
      </c>
      <c r="J60" s="391" t="s">
        <v>405</v>
      </c>
      <c r="K60" s="392" t="s">
        <v>405</v>
      </c>
      <c r="L60" s="392" t="s">
        <v>405</v>
      </c>
      <c r="M60" s="393">
        <v>9999</v>
      </c>
      <c r="N60" s="394">
        <v>0</v>
      </c>
      <c r="O60" s="390" t="s">
        <v>2016</v>
      </c>
      <c r="P60" s="391" t="s">
        <v>405</v>
      </c>
      <c r="Q60" s="392" t="s">
        <v>405</v>
      </c>
      <c r="R60" s="392" t="s">
        <v>405</v>
      </c>
      <c r="S60" s="393">
        <v>9999</v>
      </c>
      <c r="T60" s="394">
        <v>0</v>
      </c>
      <c r="U60" s="390" t="s">
        <v>2016</v>
      </c>
      <c r="V60" s="391" t="s">
        <v>405</v>
      </c>
      <c r="W60" s="392" t="s">
        <v>405</v>
      </c>
      <c r="X60" s="392" t="s">
        <v>405</v>
      </c>
      <c r="Y60" s="393">
        <v>9999</v>
      </c>
      <c r="Z60" s="394">
        <v>0</v>
      </c>
      <c r="AA60" s="390" t="s">
        <v>2016</v>
      </c>
      <c r="AB60" s="391" t="s">
        <v>405</v>
      </c>
      <c r="AC60" s="392" t="s">
        <v>405</v>
      </c>
      <c r="AD60" s="392" t="s">
        <v>405</v>
      </c>
      <c r="AE60" s="393">
        <v>9999</v>
      </c>
      <c r="AF60" s="394">
        <v>0</v>
      </c>
      <c r="AG60" s="399"/>
      <c r="AH60" s="435">
        <v>0</v>
      </c>
      <c r="AI60" s="395" t="s">
        <v>2016</v>
      </c>
      <c r="AJ60" s="396" t="s">
        <v>2016</v>
      </c>
      <c r="AK60" s="395" t="s">
        <v>2016</v>
      </c>
      <c r="AL60" s="397" t="s">
        <v>2016</v>
      </c>
      <c r="AM60" s="398">
        <v>0</v>
      </c>
      <c r="AN60" s="325">
        <v>0</v>
      </c>
      <c r="AO60" s="325">
        <v>0</v>
      </c>
      <c r="AP60" s="325">
        <v>0</v>
      </c>
      <c r="AQ60" s="325">
        <v>0</v>
      </c>
      <c r="AR60" s="325">
        <v>0</v>
      </c>
      <c r="AT60" s="500">
        <v>0</v>
      </c>
      <c r="AU60" s="500">
        <v>0</v>
      </c>
      <c r="BF60" s="325">
        <v>50</v>
      </c>
    </row>
    <row r="61" spans="1:58" ht="14.25">
      <c r="A61" s="349">
        <v>0</v>
      </c>
      <c r="B61" s="349">
        <v>0</v>
      </c>
      <c r="C61" s="349">
        <v>0</v>
      </c>
      <c r="D61" s="349">
        <v>99999</v>
      </c>
      <c r="E61" s="349">
        <v>9999</v>
      </c>
      <c r="F61" s="350" t="s">
        <v>2128</v>
      </c>
      <c r="G61" s="388" t="b">
        <v>1</v>
      </c>
      <c r="H61" s="389">
        <v>51</v>
      </c>
      <c r="I61" s="390" t="s">
        <v>2016</v>
      </c>
      <c r="J61" s="391" t="s">
        <v>405</v>
      </c>
      <c r="K61" s="392" t="s">
        <v>405</v>
      </c>
      <c r="L61" s="392" t="s">
        <v>405</v>
      </c>
      <c r="M61" s="393">
        <v>9999</v>
      </c>
      <c r="N61" s="394">
        <v>0</v>
      </c>
      <c r="O61" s="390" t="s">
        <v>2016</v>
      </c>
      <c r="P61" s="391" t="s">
        <v>405</v>
      </c>
      <c r="Q61" s="392" t="s">
        <v>405</v>
      </c>
      <c r="R61" s="392" t="s">
        <v>405</v>
      </c>
      <c r="S61" s="393">
        <v>9999</v>
      </c>
      <c r="T61" s="394">
        <v>0</v>
      </c>
      <c r="U61" s="390" t="s">
        <v>2016</v>
      </c>
      <c r="V61" s="391" t="s">
        <v>405</v>
      </c>
      <c r="W61" s="392" t="s">
        <v>405</v>
      </c>
      <c r="X61" s="392" t="s">
        <v>405</v>
      </c>
      <c r="Y61" s="393">
        <v>9999</v>
      </c>
      <c r="Z61" s="394">
        <v>0</v>
      </c>
      <c r="AA61" s="390" t="s">
        <v>2016</v>
      </c>
      <c r="AB61" s="391" t="s">
        <v>405</v>
      </c>
      <c r="AC61" s="392" t="s">
        <v>405</v>
      </c>
      <c r="AD61" s="392" t="s">
        <v>405</v>
      </c>
      <c r="AE61" s="393">
        <v>9999</v>
      </c>
      <c r="AF61" s="394">
        <v>0</v>
      </c>
      <c r="AG61" s="399"/>
      <c r="AH61" s="435">
        <v>0</v>
      </c>
      <c r="AI61" s="395" t="s">
        <v>2016</v>
      </c>
      <c r="AJ61" s="396" t="s">
        <v>2016</v>
      </c>
      <c r="AK61" s="395" t="s">
        <v>2016</v>
      </c>
      <c r="AL61" s="397" t="s">
        <v>2016</v>
      </c>
      <c r="AM61" s="398">
        <v>0</v>
      </c>
      <c r="AN61" s="325">
        <v>0</v>
      </c>
      <c r="AO61" s="325">
        <v>0</v>
      </c>
      <c r="AP61" s="325">
        <v>0</v>
      </c>
      <c r="AQ61" s="325">
        <v>0</v>
      </c>
      <c r="AR61" s="325">
        <v>0</v>
      </c>
      <c r="AT61" s="500">
        <v>0</v>
      </c>
      <c r="AU61" s="500">
        <v>0</v>
      </c>
      <c r="BF61" s="325">
        <v>51</v>
      </c>
    </row>
    <row r="62" spans="1:58" ht="14.25">
      <c r="A62" s="349">
        <v>0</v>
      </c>
      <c r="B62" s="349">
        <v>0</v>
      </c>
      <c r="C62" s="349">
        <v>0</v>
      </c>
      <c r="D62" s="349">
        <v>99999</v>
      </c>
      <c r="E62" s="308">
        <v>9999</v>
      </c>
      <c r="F62" s="350" t="s">
        <v>2129</v>
      </c>
      <c r="G62" s="388" t="b">
        <v>1</v>
      </c>
      <c r="H62" s="389">
        <v>52</v>
      </c>
      <c r="I62" s="390" t="s">
        <v>2016</v>
      </c>
      <c r="J62" s="391" t="s">
        <v>405</v>
      </c>
      <c r="K62" s="392" t="s">
        <v>405</v>
      </c>
      <c r="L62" s="392" t="s">
        <v>405</v>
      </c>
      <c r="M62" s="393">
        <v>9999</v>
      </c>
      <c r="N62" s="394">
        <v>0</v>
      </c>
      <c r="O62" s="390" t="s">
        <v>2016</v>
      </c>
      <c r="P62" s="391" t="s">
        <v>405</v>
      </c>
      <c r="Q62" s="392" t="s">
        <v>405</v>
      </c>
      <c r="R62" s="392" t="s">
        <v>405</v>
      </c>
      <c r="S62" s="393">
        <v>9999</v>
      </c>
      <c r="T62" s="394">
        <v>0</v>
      </c>
      <c r="U62" s="390" t="s">
        <v>2016</v>
      </c>
      <c r="V62" s="391" t="s">
        <v>405</v>
      </c>
      <c r="W62" s="392" t="s">
        <v>405</v>
      </c>
      <c r="X62" s="392" t="s">
        <v>405</v>
      </c>
      <c r="Y62" s="393">
        <v>9999</v>
      </c>
      <c r="Z62" s="394">
        <v>0</v>
      </c>
      <c r="AA62" s="390" t="s">
        <v>2016</v>
      </c>
      <c r="AB62" s="391" t="s">
        <v>405</v>
      </c>
      <c r="AC62" s="392" t="s">
        <v>405</v>
      </c>
      <c r="AD62" s="392" t="s">
        <v>405</v>
      </c>
      <c r="AE62" s="393">
        <v>9999</v>
      </c>
      <c r="AF62" s="394">
        <v>0</v>
      </c>
      <c r="AG62" s="399"/>
      <c r="AH62" s="435">
        <v>0</v>
      </c>
      <c r="AI62" s="395" t="s">
        <v>2016</v>
      </c>
      <c r="AJ62" s="396" t="s">
        <v>2016</v>
      </c>
      <c r="AK62" s="395" t="s">
        <v>2016</v>
      </c>
      <c r="AL62" s="397" t="s">
        <v>2016</v>
      </c>
      <c r="AM62" s="398">
        <v>0</v>
      </c>
      <c r="AN62" s="325">
        <v>0</v>
      </c>
      <c r="AO62" s="325">
        <v>0</v>
      </c>
      <c r="AP62" s="325">
        <v>0</v>
      </c>
      <c r="AQ62" s="325">
        <v>0</v>
      </c>
      <c r="AR62" s="325">
        <v>0</v>
      </c>
      <c r="AT62" s="500">
        <v>0</v>
      </c>
      <c r="AU62" s="500">
        <v>0</v>
      </c>
      <c r="BF62" s="325">
        <v>52</v>
      </c>
    </row>
    <row r="63" spans="1:58" ht="14.25">
      <c r="A63" s="349">
        <v>0</v>
      </c>
      <c r="B63" s="349">
        <v>0</v>
      </c>
      <c r="C63" s="349">
        <v>0</v>
      </c>
      <c r="D63" s="349">
        <v>99999</v>
      </c>
      <c r="E63" s="308">
        <v>9999</v>
      </c>
      <c r="F63" s="350" t="s">
        <v>2130</v>
      </c>
      <c r="G63" s="388" t="b">
        <v>1</v>
      </c>
      <c r="H63" s="389">
        <v>53</v>
      </c>
      <c r="I63" s="390" t="s">
        <v>2016</v>
      </c>
      <c r="J63" s="391" t="s">
        <v>405</v>
      </c>
      <c r="K63" s="392" t="s">
        <v>405</v>
      </c>
      <c r="L63" s="392" t="s">
        <v>405</v>
      </c>
      <c r="M63" s="393">
        <v>9999</v>
      </c>
      <c r="N63" s="394">
        <v>0</v>
      </c>
      <c r="O63" s="390" t="s">
        <v>2016</v>
      </c>
      <c r="P63" s="391" t="s">
        <v>405</v>
      </c>
      <c r="Q63" s="392" t="s">
        <v>405</v>
      </c>
      <c r="R63" s="392" t="s">
        <v>405</v>
      </c>
      <c r="S63" s="393">
        <v>9999</v>
      </c>
      <c r="T63" s="394">
        <v>0</v>
      </c>
      <c r="U63" s="390" t="s">
        <v>2016</v>
      </c>
      <c r="V63" s="391" t="s">
        <v>405</v>
      </c>
      <c r="W63" s="392" t="s">
        <v>405</v>
      </c>
      <c r="X63" s="392" t="s">
        <v>405</v>
      </c>
      <c r="Y63" s="393">
        <v>9999</v>
      </c>
      <c r="Z63" s="394">
        <v>0</v>
      </c>
      <c r="AA63" s="390" t="s">
        <v>2016</v>
      </c>
      <c r="AB63" s="391" t="s">
        <v>405</v>
      </c>
      <c r="AC63" s="392" t="s">
        <v>405</v>
      </c>
      <c r="AD63" s="392" t="s">
        <v>405</v>
      </c>
      <c r="AE63" s="393">
        <v>9999</v>
      </c>
      <c r="AF63" s="394">
        <v>0</v>
      </c>
      <c r="AG63" s="399"/>
      <c r="AH63" s="435">
        <v>0</v>
      </c>
      <c r="AI63" s="395" t="s">
        <v>2016</v>
      </c>
      <c r="AJ63" s="396" t="s">
        <v>2016</v>
      </c>
      <c r="AK63" s="395" t="s">
        <v>2016</v>
      </c>
      <c r="AL63" s="397" t="s">
        <v>2016</v>
      </c>
      <c r="AM63" s="398">
        <v>0</v>
      </c>
      <c r="AN63" s="325">
        <v>0</v>
      </c>
      <c r="AO63" s="325">
        <v>0</v>
      </c>
      <c r="AP63" s="325">
        <v>0</v>
      </c>
      <c r="AQ63" s="325">
        <v>0</v>
      </c>
      <c r="AR63" s="325">
        <v>0</v>
      </c>
      <c r="AT63" s="500">
        <v>0</v>
      </c>
      <c r="AU63" s="500">
        <v>0</v>
      </c>
      <c r="BF63" s="325">
        <v>53</v>
      </c>
    </row>
    <row r="64" spans="1:58" ht="14.25">
      <c r="A64" s="349">
        <v>0</v>
      </c>
      <c r="B64" s="349">
        <v>0</v>
      </c>
      <c r="C64" s="349">
        <v>0</v>
      </c>
      <c r="D64" s="349">
        <v>99999</v>
      </c>
      <c r="E64" s="349">
        <v>9999</v>
      </c>
      <c r="F64" s="350" t="s">
        <v>2131</v>
      </c>
      <c r="G64" s="388" t="b">
        <v>1</v>
      </c>
      <c r="H64" s="389">
        <v>54</v>
      </c>
      <c r="I64" s="390" t="s">
        <v>2016</v>
      </c>
      <c r="J64" s="391" t="s">
        <v>405</v>
      </c>
      <c r="K64" s="392" t="s">
        <v>405</v>
      </c>
      <c r="L64" s="392" t="s">
        <v>405</v>
      </c>
      <c r="M64" s="393">
        <v>9999</v>
      </c>
      <c r="N64" s="394">
        <v>0</v>
      </c>
      <c r="O64" s="390" t="s">
        <v>2016</v>
      </c>
      <c r="P64" s="391" t="s">
        <v>405</v>
      </c>
      <c r="Q64" s="392" t="s">
        <v>405</v>
      </c>
      <c r="R64" s="392" t="s">
        <v>405</v>
      </c>
      <c r="S64" s="393">
        <v>9999</v>
      </c>
      <c r="T64" s="394">
        <v>0</v>
      </c>
      <c r="U64" s="390" t="s">
        <v>2016</v>
      </c>
      <c r="V64" s="391" t="s">
        <v>405</v>
      </c>
      <c r="W64" s="392" t="s">
        <v>405</v>
      </c>
      <c r="X64" s="392" t="s">
        <v>405</v>
      </c>
      <c r="Y64" s="393">
        <v>9999</v>
      </c>
      <c r="Z64" s="394">
        <v>0</v>
      </c>
      <c r="AA64" s="390" t="s">
        <v>2016</v>
      </c>
      <c r="AB64" s="391" t="s">
        <v>405</v>
      </c>
      <c r="AC64" s="392" t="s">
        <v>405</v>
      </c>
      <c r="AD64" s="392" t="s">
        <v>405</v>
      </c>
      <c r="AE64" s="393">
        <v>9999</v>
      </c>
      <c r="AF64" s="394">
        <v>0</v>
      </c>
      <c r="AG64" s="399"/>
      <c r="AH64" s="435">
        <v>0</v>
      </c>
      <c r="AI64" s="395" t="s">
        <v>2016</v>
      </c>
      <c r="AJ64" s="396" t="s">
        <v>2016</v>
      </c>
      <c r="AK64" s="395" t="s">
        <v>2016</v>
      </c>
      <c r="AL64" s="397" t="s">
        <v>2016</v>
      </c>
      <c r="AM64" s="398">
        <v>0</v>
      </c>
      <c r="AN64" s="325">
        <v>0</v>
      </c>
      <c r="AO64" s="325">
        <v>0</v>
      </c>
      <c r="AP64" s="325">
        <v>0</v>
      </c>
      <c r="AQ64" s="325">
        <v>0</v>
      </c>
      <c r="AR64" s="325">
        <v>0</v>
      </c>
      <c r="AT64" s="500">
        <v>0</v>
      </c>
      <c r="AU64" s="500">
        <v>0</v>
      </c>
      <c r="BF64" s="325">
        <v>54</v>
      </c>
    </row>
    <row r="65" spans="1:58" ht="14.25">
      <c r="A65" s="349">
        <v>0</v>
      </c>
      <c r="B65" s="349">
        <v>0</v>
      </c>
      <c r="C65" s="349">
        <v>0</v>
      </c>
      <c r="D65" s="349">
        <v>99999</v>
      </c>
      <c r="E65" s="349">
        <v>9999</v>
      </c>
      <c r="F65" s="350" t="s">
        <v>2132</v>
      </c>
      <c r="G65" s="388" t="b">
        <v>1</v>
      </c>
      <c r="H65" s="389">
        <v>55</v>
      </c>
      <c r="I65" s="390" t="s">
        <v>2016</v>
      </c>
      <c r="J65" s="391" t="s">
        <v>405</v>
      </c>
      <c r="K65" s="392" t="s">
        <v>405</v>
      </c>
      <c r="L65" s="392" t="s">
        <v>405</v>
      </c>
      <c r="M65" s="393">
        <v>9999</v>
      </c>
      <c r="N65" s="394">
        <v>0</v>
      </c>
      <c r="O65" s="390" t="s">
        <v>2016</v>
      </c>
      <c r="P65" s="391" t="s">
        <v>405</v>
      </c>
      <c r="Q65" s="392" t="s">
        <v>405</v>
      </c>
      <c r="R65" s="392" t="s">
        <v>405</v>
      </c>
      <c r="S65" s="393">
        <v>9999</v>
      </c>
      <c r="T65" s="394">
        <v>0</v>
      </c>
      <c r="U65" s="390" t="s">
        <v>2016</v>
      </c>
      <c r="V65" s="391" t="s">
        <v>405</v>
      </c>
      <c r="W65" s="392" t="s">
        <v>405</v>
      </c>
      <c r="X65" s="392" t="s">
        <v>405</v>
      </c>
      <c r="Y65" s="393">
        <v>9999</v>
      </c>
      <c r="Z65" s="394">
        <v>0</v>
      </c>
      <c r="AA65" s="390" t="s">
        <v>2016</v>
      </c>
      <c r="AB65" s="391" t="s">
        <v>405</v>
      </c>
      <c r="AC65" s="392" t="s">
        <v>405</v>
      </c>
      <c r="AD65" s="392" t="s">
        <v>405</v>
      </c>
      <c r="AE65" s="393">
        <v>9999</v>
      </c>
      <c r="AF65" s="394">
        <v>0</v>
      </c>
      <c r="AG65" s="399"/>
      <c r="AH65" s="435">
        <v>0</v>
      </c>
      <c r="AI65" s="395" t="s">
        <v>2016</v>
      </c>
      <c r="AJ65" s="396" t="s">
        <v>2016</v>
      </c>
      <c r="AK65" s="395" t="s">
        <v>2016</v>
      </c>
      <c r="AL65" s="397" t="s">
        <v>2016</v>
      </c>
      <c r="AM65" s="398">
        <v>0</v>
      </c>
      <c r="AN65" s="325">
        <v>0</v>
      </c>
      <c r="AO65" s="325">
        <v>0</v>
      </c>
      <c r="AP65" s="325">
        <v>0</v>
      </c>
      <c r="AQ65" s="325">
        <v>0</v>
      </c>
      <c r="AR65" s="325">
        <v>0</v>
      </c>
      <c r="AT65" s="500">
        <v>0</v>
      </c>
      <c r="AU65" s="500">
        <v>0</v>
      </c>
      <c r="BF65" s="325">
        <v>55</v>
      </c>
    </row>
    <row r="66" spans="1:58" ht="14.25">
      <c r="A66" s="349">
        <v>0</v>
      </c>
      <c r="B66" s="349">
        <v>0</v>
      </c>
      <c r="C66" s="349">
        <v>0</v>
      </c>
      <c r="D66" s="349">
        <v>99999</v>
      </c>
      <c r="E66" s="349">
        <v>9999</v>
      </c>
      <c r="F66" s="350" t="s">
        <v>2133</v>
      </c>
      <c r="G66" s="388" t="b">
        <v>1</v>
      </c>
      <c r="H66" s="389">
        <v>56</v>
      </c>
      <c r="I66" s="390" t="s">
        <v>2016</v>
      </c>
      <c r="J66" s="391" t="s">
        <v>405</v>
      </c>
      <c r="K66" s="392" t="s">
        <v>405</v>
      </c>
      <c r="L66" s="392" t="s">
        <v>405</v>
      </c>
      <c r="M66" s="393">
        <v>9999</v>
      </c>
      <c r="N66" s="394">
        <v>0</v>
      </c>
      <c r="O66" s="390" t="s">
        <v>2016</v>
      </c>
      <c r="P66" s="391" t="s">
        <v>405</v>
      </c>
      <c r="Q66" s="392" t="s">
        <v>405</v>
      </c>
      <c r="R66" s="392" t="s">
        <v>405</v>
      </c>
      <c r="S66" s="393">
        <v>9999</v>
      </c>
      <c r="T66" s="394">
        <v>0</v>
      </c>
      <c r="U66" s="390" t="s">
        <v>2016</v>
      </c>
      <c r="V66" s="391" t="s">
        <v>405</v>
      </c>
      <c r="W66" s="392" t="s">
        <v>405</v>
      </c>
      <c r="X66" s="392" t="s">
        <v>405</v>
      </c>
      <c r="Y66" s="393">
        <v>9999</v>
      </c>
      <c r="Z66" s="394">
        <v>0</v>
      </c>
      <c r="AA66" s="390" t="s">
        <v>2016</v>
      </c>
      <c r="AB66" s="391" t="s">
        <v>405</v>
      </c>
      <c r="AC66" s="392" t="s">
        <v>405</v>
      </c>
      <c r="AD66" s="392" t="s">
        <v>405</v>
      </c>
      <c r="AE66" s="393">
        <v>9999</v>
      </c>
      <c r="AF66" s="394">
        <v>0</v>
      </c>
      <c r="AG66" s="399"/>
      <c r="AH66" s="435">
        <v>0</v>
      </c>
      <c r="AI66" s="395" t="s">
        <v>2016</v>
      </c>
      <c r="AJ66" s="396" t="s">
        <v>2016</v>
      </c>
      <c r="AK66" s="395" t="s">
        <v>2016</v>
      </c>
      <c r="AL66" s="397" t="s">
        <v>2016</v>
      </c>
      <c r="AM66" s="398">
        <v>0</v>
      </c>
      <c r="AN66" s="325">
        <v>0</v>
      </c>
      <c r="AO66" s="325">
        <v>0</v>
      </c>
      <c r="AP66" s="325">
        <v>0</v>
      </c>
      <c r="AQ66" s="325">
        <v>0</v>
      </c>
      <c r="AR66" s="325">
        <v>0</v>
      </c>
      <c r="AT66" s="500">
        <v>0</v>
      </c>
      <c r="AU66" s="500">
        <v>0</v>
      </c>
      <c r="BF66" s="325">
        <v>56</v>
      </c>
    </row>
    <row r="67" spans="1:58" ht="14.25">
      <c r="A67" s="349">
        <v>0</v>
      </c>
      <c r="B67" s="349">
        <v>0</v>
      </c>
      <c r="C67" s="349">
        <v>0</v>
      </c>
      <c r="D67" s="349">
        <v>99999</v>
      </c>
      <c r="E67" s="349">
        <v>9999</v>
      </c>
      <c r="F67" s="350" t="s">
        <v>2134</v>
      </c>
      <c r="G67" s="388" t="b">
        <v>1</v>
      </c>
      <c r="H67" s="389">
        <v>57</v>
      </c>
      <c r="I67" s="390" t="s">
        <v>2016</v>
      </c>
      <c r="J67" s="391" t="s">
        <v>405</v>
      </c>
      <c r="K67" s="392" t="s">
        <v>405</v>
      </c>
      <c r="L67" s="392" t="s">
        <v>405</v>
      </c>
      <c r="M67" s="393">
        <v>9999</v>
      </c>
      <c r="N67" s="394">
        <v>0</v>
      </c>
      <c r="O67" s="390" t="s">
        <v>2016</v>
      </c>
      <c r="P67" s="391" t="s">
        <v>405</v>
      </c>
      <c r="Q67" s="392" t="s">
        <v>405</v>
      </c>
      <c r="R67" s="392" t="s">
        <v>405</v>
      </c>
      <c r="S67" s="393">
        <v>9999</v>
      </c>
      <c r="T67" s="394">
        <v>0</v>
      </c>
      <c r="U67" s="390" t="s">
        <v>2016</v>
      </c>
      <c r="V67" s="391" t="s">
        <v>405</v>
      </c>
      <c r="W67" s="392" t="s">
        <v>405</v>
      </c>
      <c r="X67" s="392" t="s">
        <v>405</v>
      </c>
      <c r="Y67" s="393">
        <v>9999</v>
      </c>
      <c r="Z67" s="394">
        <v>0</v>
      </c>
      <c r="AA67" s="390" t="s">
        <v>2016</v>
      </c>
      <c r="AB67" s="391" t="s">
        <v>405</v>
      </c>
      <c r="AC67" s="392" t="s">
        <v>405</v>
      </c>
      <c r="AD67" s="392" t="s">
        <v>405</v>
      </c>
      <c r="AE67" s="393">
        <v>9999</v>
      </c>
      <c r="AF67" s="394">
        <v>0</v>
      </c>
      <c r="AG67" s="399"/>
      <c r="AH67" s="435">
        <v>0</v>
      </c>
      <c r="AI67" s="395" t="s">
        <v>2016</v>
      </c>
      <c r="AJ67" s="396" t="s">
        <v>2016</v>
      </c>
      <c r="AK67" s="395" t="s">
        <v>2016</v>
      </c>
      <c r="AL67" s="397" t="s">
        <v>2016</v>
      </c>
      <c r="AM67" s="398">
        <v>0</v>
      </c>
      <c r="AN67" s="325">
        <v>0</v>
      </c>
      <c r="AO67" s="325">
        <v>0</v>
      </c>
      <c r="AP67" s="325">
        <v>0</v>
      </c>
      <c r="AQ67" s="325">
        <v>0</v>
      </c>
      <c r="AR67" s="325">
        <v>0</v>
      </c>
      <c r="AT67" s="500">
        <v>0</v>
      </c>
      <c r="AU67" s="500">
        <v>0</v>
      </c>
      <c r="BF67" s="325">
        <v>57</v>
      </c>
    </row>
    <row r="68" spans="1:58" ht="14.25">
      <c r="A68" s="349">
        <v>0</v>
      </c>
      <c r="B68" s="349">
        <v>0</v>
      </c>
      <c r="C68" s="349">
        <v>0</v>
      </c>
      <c r="D68" s="349">
        <v>99999</v>
      </c>
      <c r="E68" s="349">
        <v>9999</v>
      </c>
      <c r="F68" s="350" t="s">
        <v>2135</v>
      </c>
      <c r="G68" s="388" t="b">
        <v>1</v>
      </c>
      <c r="H68" s="389">
        <v>58</v>
      </c>
      <c r="I68" s="390" t="s">
        <v>2016</v>
      </c>
      <c r="J68" s="391" t="s">
        <v>405</v>
      </c>
      <c r="K68" s="392" t="s">
        <v>405</v>
      </c>
      <c r="L68" s="392" t="s">
        <v>405</v>
      </c>
      <c r="M68" s="393">
        <v>9999</v>
      </c>
      <c r="N68" s="394">
        <v>0</v>
      </c>
      <c r="O68" s="390" t="s">
        <v>2016</v>
      </c>
      <c r="P68" s="391" t="s">
        <v>405</v>
      </c>
      <c r="Q68" s="392" t="s">
        <v>405</v>
      </c>
      <c r="R68" s="392" t="s">
        <v>405</v>
      </c>
      <c r="S68" s="393">
        <v>9999</v>
      </c>
      <c r="T68" s="394">
        <v>0</v>
      </c>
      <c r="U68" s="390" t="s">
        <v>2016</v>
      </c>
      <c r="V68" s="391" t="s">
        <v>405</v>
      </c>
      <c r="W68" s="392" t="s">
        <v>405</v>
      </c>
      <c r="X68" s="392" t="s">
        <v>405</v>
      </c>
      <c r="Y68" s="393">
        <v>9999</v>
      </c>
      <c r="Z68" s="394">
        <v>0</v>
      </c>
      <c r="AA68" s="390" t="s">
        <v>2016</v>
      </c>
      <c r="AB68" s="391" t="s">
        <v>405</v>
      </c>
      <c r="AC68" s="392" t="s">
        <v>405</v>
      </c>
      <c r="AD68" s="392" t="s">
        <v>405</v>
      </c>
      <c r="AE68" s="393">
        <v>9999</v>
      </c>
      <c r="AF68" s="394">
        <v>0</v>
      </c>
      <c r="AG68" s="399"/>
      <c r="AH68" s="435">
        <v>0</v>
      </c>
      <c r="AI68" s="395" t="s">
        <v>2016</v>
      </c>
      <c r="AJ68" s="396" t="s">
        <v>2016</v>
      </c>
      <c r="AK68" s="395" t="s">
        <v>2016</v>
      </c>
      <c r="AL68" s="397" t="s">
        <v>2016</v>
      </c>
      <c r="AM68" s="398">
        <v>0</v>
      </c>
      <c r="AN68" s="325">
        <v>0</v>
      </c>
      <c r="AO68" s="325">
        <v>0</v>
      </c>
      <c r="AP68" s="325">
        <v>0</v>
      </c>
      <c r="AQ68" s="325">
        <v>0</v>
      </c>
      <c r="AR68" s="325">
        <v>0</v>
      </c>
      <c r="AT68" s="500">
        <v>0</v>
      </c>
      <c r="AU68" s="500">
        <v>0</v>
      </c>
      <c r="BF68" s="325">
        <v>58</v>
      </c>
    </row>
    <row r="69" spans="1:58" ht="14.25">
      <c r="A69" s="349">
        <v>0</v>
      </c>
      <c r="B69" s="349">
        <v>0</v>
      </c>
      <c r="C69" s="349">
        <v>0</v>
      </c>
      <c r="D69" s="349">
        <v>99999</v>
      </c>
      <c r="E69" s="349">
        <v>9999</v>
      </c>
      <c r="F69" s="350" t="s">
        <v>2136</v>
      </c>
      <c r="G69" s="388" t="b">
        <v>1</v>
      </c>
      <c r="H69" s="389">
        <v>59</v>
      </c>
      <c r="I69" s="390" t="s">
        <v>2016</v>
      </c>
      <c r="J69" s="391" t="s">
        <v>405</v>
      </c>
      <c r="K69" s="392" t="s">
        <v>405</v>
      </c>
      <c r="L69" s="392" t="s">
        <v>405</v>
      </c>
      <c r="M69" s="393">
        <v>9999</v>
      </c>
      <c r="N69" s="394">
        <v>0</v>
      </c>
      <c r="O69" s="390" t="s">
        <v>2016</v>
      </c>
      <c r="P69" s="391" t="s">
        <v>405</v>
      </c>
      <c r="Q69" s="392" t="s">
        <v>405</v>
      </c>
      <c r="R69" s="392" t="s">
        <v>405</v>
      </c>
      <c r="S69" s="393">
        <v>9999</v>
      </c>
      <c r="T69" s="394">
        <v>0</v>
      </c>
      <c r="U69" s="390" t="s">
        <v>2016</v>
      </c>
      <c r="V69" s="391" t="s">
        <v>405</v>
      </c>
      <c r="W69" s="392" t="s">
        <v>405</v>
      </c>
      <c r="X69" s="392" t="s">
        <v>405</v>
      </c>
      <c r="Y69" s="393">
        <v>9999</v>
      </c>
      <c r="Z69" s="394">
        <v>0</v>
      </c>
      <c r="AA69" s="390" t="s">
        <v>2016</v>
      </c>
      <c r="AB69" s="391" t="s">
        <v>405</v>
      </c>
      <c r="AC69" s="392" t="s">
        <v>405</v>
      </c>
      <c r="AD69" s="392" t="s">
        <v>405</v>
      </c>
      <c r="AE69" s="393">
        <v>9999</v>
      </c>
      <c r="AF69" s="394">
        <v>0</v>
      </c>
      <c r="AG69" s="399"/>
      <c r="AH69" s="435">
        <v>0</v>
      </c>
      <c r="AI69" s="395" t="s">
        <v>2016</v>
      </c>
      <c r="AJ69" s="396" t="s">
        <v>2016</v>
      </c>
      <c r="AK69" s="395" t="s">
        <v>2016</v>
      </c>
      <c r="AL69" s="397" t="s">
        <v>2016</v>
      </c>
      <c r="AM69" s="398">
        <v>0</v>
      </c>
      <c r="AN69" s="325">
        <v>0</v>
      </c>
      <c r="AO69" s="325">
        <v>0</v>
      </c>
      <c r="AP69" s="325">
        <v>0</v>
      </c>
      <c r="AQ69" s="325">
        <v>0</v>
      </c>
      <c r="AR69" s="325">
        <v>0</v>
      </c>
      <c r="AT69" s="500">
        <v>0</v>
      </c>
      <c r="AU69" s="500">
        <v>0</v>
      </c>
      <c r="BF69" s="325">
        <v>59</v>
      </c>
    </row>
    <row r="70" spans="1:58" ht="14.25">
      <c r="A70" s="349">
        <v>0</v>
      </c>
      <c r="B70" s="349">
        <v>0</v>
      </c>
      <c r="C70" s="349">
        <v>0</v>
      </c>
      <c r="D70" s="349">
        <v>99999</v>
      </c>
      <c r="E70" s="349">
        <v>9999</v>
      </c>
      <c r="F70" s="350" t="s">
        <v>2137</v>
      </c>
      <c r="G70" s="388" t="b">
        <v>1</v>
      </c>
      <c r="H70" s="389">
        <v>60</v>
      </c>
      <c r="I70" s="390" t="s">
        <v>2016</v>
      </c>
      <c r="J70" s="391" t="s">
        <v>405</v>
      </c>
      <c r="K70" s="392" t="s">
        <v>405</v>
      </c>
      <c r="L70" s="392" t="s">
        <v>405</v>
      </c>
      <c r="M70" s="393">
        <v>9999</v>
      </c>
      <c r="N70" s="394">
        <v>0</v>
      </c>
      <c r="O70" s="390" t="s">
        <v>2016</v>
      </c>
      <c r="P70" s="391" t="s">
        <v>405</v>
      </c>
      <c r="Q70" s="392" t="s">
        <v>405</v>
      </c>
      <c r="R70" s="392" t="s">
        <v>405</v>
      </c>
      <c r="S70" s="393">
        <v>9999</v>
      </c>
      <c r="T70" s="394">
        <v>0</v>
      </c>
      <c r="U70" s="390" t="s">
        <v>2016</v>
      </c>
      <c r="V70" s="391" t="s">
        <v>405</v>
      </c>
      <c r="W70" s="392" t="s">
        <v>405</v>
      </c>
      <c r="X70" s="392" t="s">
        <v>405</v>
      </c>
      <c r="Y70" s="393">
        <v>9999</v>
      </c>
      <c r="Z70" s="394">
        <v>0</v>
      </c>
      <c r="AA70" s="390" t="s">
        <v>2016</v>
      </c>
      <c r="AB70" s="391" t="s">
        <v>405</v>
      </c>
      <c r="AC70" s="392" t="s">
        <v>405</v>
      </c>
      <c r="AD70" s="392" t="s">
        <v>405</v>
      </c>
      <c r="AE70" s="393">
        <v>9999</v>
      </c>
      <c r="AF70" s="394">
        <v>0</v>
      </c>
      <c r="AG70" s="399"/>
      <c r="AH70" s="435">
        <v>0</v>
      </c>
      <c r="AI70" s="395" t="s">
        <v>2016</v>
      </c>
      <c r="AJ70" s="396" t="s">
        <v>2016</v>
      </c>
      <c r="AK70" s="395" t="s">
        <v>2016</v>
      </c>
      <c r="AL70" s="397" t="s">
        <v>2016</v>
      </c>
      <c r="AM70" s="398">
        <v>0</v>
      </c>
      <c r="AN70" s="325">
        <v>0</v>
      </c>
      <c r="AO70" s="325">
        <v>0</v>
      </c>
      <c r="AP70" s="325">
        <v>0</v>
      </c>
      <c r="AQ70" s="325">
        <v>0</v>
      </c>
      <c r="AR70" s="325">
        <v>0</v>
      </c>
      <c r="AT70" s="500">
        <v>0</v>
      </c>
      <c r="AU70" s="500">
        <v>0</v>
      </c>
      <c r="BF70" s="325">
        <v>60</v>
      </c>
    </row>
    <row r="71" spans="1:58" ht="14.25">
      <c r="A71" s="349">
        <v>0</v>
      </c>
      <c r="B71" s="349">
        <v>0</v>
      </c>
      <c r="C71" s="349">
        <v>0</v>
      </c>
      <c r="D71" s="349">
        <v>99999</v>
      </c>
      <c r="E71" s="349">
        <v>9999</v>
      </c>
      <c r="F71" s="350" t="s">
        <v>2138</v>
      </c>
      <c r="G71" s="388" t="b">
        <v>1</v>
      </c>
      <c r="H71" s="389">
        <v>61</v>
      </c>
      <c r="I71" s="390" t="s">
        <v>2016</v>
      </c>
      <c r="J71" s="391" t="s">
        <v>405</v>
      </c>
      <c r="K71" s="392" t="s">
        <v>405</v>
      </c>
      <c r="L71" s="392" t="s">
        <v>405</v>
      </c>
      <c r="M71" s="393">
        <v>9999</v>
      </c>
      <c r="N71" s="394">
        <v>0</v>
      </c>
      <c r="O71" s="390" t="s">
        <v>2016</v>
      </c>
      <c r="P71" s="391" t="s">
        <v>405</v>
      </c>
      <c r="Q71" s="392" t="s">
        <v>405</v>
      </c>
      <c r="R71" s="392" t="s">
        <v>405</v>
      </c>
      <c r="S71" s="393">
        <v>9999</v>
      </c>
      <c r="T71" s="394">
        <v>0</v>
      </c>
      <c r="U71" s="390" t="s">
        <v>2016</v>
      </c>
      <c r="V71" s="391" t="s">
        <v>405</v>
      </c>
      <c r="W71" s="392" t="s">
        <v>405</v>
      </c>
      <c r="X71" s="392" t="s">
        <v>405</v>
      </c>
      <c r="Y71" s="393">
        <v>9999</v>
      </c>
      <c r="Z71" s="394">
        <v>0</v>
      </c>
      <c r="AA71" s="390" t="s">
        <v>2016</v>
      </c>
      <c r="AB71" s="391" t="s">
        <v>405</v>
      </c>
      <c r="AC71" s="392" t="s">
        <v>405</v>
      </c>
      <c r="AD71" s="392" t="s">
        <v>405</v>
      </c>
      <c r="AE71" s="393">
        <v>9999</v>
      </c>
      <c r="AF71" s="394">
        <v>0</v>
      </c>
      <c r="AG71" s="399"/>
      <c r="AH71" s="435">
        <v>0</v>
      </c>
      <c r="AI71" s="395" t="s">
        <v>2016</v>
      </c>
      <c r="AJ71" s="396" t="s">
        <v>2016</v>
      </c>
      <c r="AK71" s="395" t="s">
        <v>2016</v>
      </c>
      <c r="AL71" s="397" t="s">
        <v>2016</v>
      </c>
      <c r="AM71" s="398">
        <v>0</v>
      </c>
      <c r="AN71" s="325">
        <v>0</v>
      </c>
      <c r="AO71" s="325">
        <v>0</v>
      </c>
      <c r="AP71" s="325">
        <v>0</v>
      </c>
      <c r="AQ71" s="325">
        <v>0</v>
      </c>
      <c r="AR71" s="325">
        <v>0</v>
      </c>
      <c r="AT71" s="500">
        <v>0</v>
      </c>
      <c r="AU71" s="500">
        <v>0</v>
      </c>
      <c r="BF71" s="325">
        <v>61</v>
      </c>
    </row>
    <row r="72" spans="1:58" ht="14.25">
      <c r="A72" s="349">
        <v>0</v>
      </c>
      <c r="B72" s="349">
        <v>0</v>
      </c>
      <c r="C72" s="349">
        <v>0</v>
      </c>
      <c r="D72" s="349">
        <v>99999</v>
      </c>
      <c r="E72" s="349">
        <v>9999</v>
      </c>
      <c r="F72" s="350" t="s">
        <v>2139</v>
      </c>
      <c r="G72" s="388" t="b">
        <v>1</v>
      </c>
      <c r="H72" s="389">
        <v>62</v>
      </c>
      <c r="I72" s="390" t="s">
        <v>2016</v>
      </c>
      <c r="J72" s="391" t="s">
        <v>405</v>
      </c>
      <c r="K72" s="392" t="s">
        <v>405</v>
      </c>
      <c r="L72" s="392" t="s">
        <v>405</v>
      </c>
      <c r="M72" s="393">
        <v>9999</v>
      </c>
      <c r="N72" s="394">
        <v>0</v>
      </c>
      <c r="O72" s="390" t="s">
        <v>2016</v>
      </c>
      <c r="P72" s="391" t="s">
        <v>405</v>
      </c>
      <c r="Q72" s="392" t="s">
        <v>405</v>
      </c>
      <c r="R72" s="392" t="s">
        <v>405</v>
      </c>
      <c r="S72" s="393">
        <v>9999</v>
      </c>
      <c r="T72" s="394">
        <v>0</v>
      </c>
      <c r="U72" s="390" t="s">
        <v>2016</v>
      </c>
      <c r="V72" s="391" t="s">
        <v>405</v>
      </c>
      <c r="W72" s="392" t="s">
        <v>405</v>
      </c>
      <c r="X72" s="392" t="s">
        <v>405</v>
      </c>
      <c r="Y72" s="393">
        <v>9999</v>
      </c>
      <c r="Z72" s="394">
        <v>0</v>
      </c>
      <c r="AA72" s="390" t="s">
        <v>2016</v>
      </c>
      <c r="AB72" s="391" t="s">
        <v>405</v>
      </c>
      <c r="AC72" s="392" t="s">
        <v>405</v>
      </c>
      <c r="AD72" s="392" t="s">
        <v>405</v>
      </c>
      <c r="AE72" s="393">
        <v>9999</v>
      </c>
      <c r="AF72" s="394">
        <v>0</v>
      </c>
      <c r="AG72" s="399"/>
      <c r="AH72" s="435">
        <v>0</v>
      </c>
      <c r="AI72" s="395" t="s">
        <v>2016</v>
      </c>
      <c r="AJ72" s="396" t="s">
        <v>2016</v>
      </c>
      <c r="AK72" s="395" t="s">
        <v>2016</v>
      </c>
      <c r="AL72" s="397" t="s">
        <v>2016</v>
      </c>
      <c r="AM72" s="398">
        <v>0</v>
      </c>
      <c r="AN72" s="325">
        <v>0</v>
      </c>
      <c r="AO72" s="325">
        <v>0</v>
      </c>
      <c r="AP72" s="325">
        <v>0</v>
      </c>
      <c r="AQ72" s="325">
        <v>0</v>
      </c>
      <c r="AR72" s="325">
        <v>0</v>
      </c>
      <c r="AT72" s="500">
        <v>0</v>
      </c>
      <c r="AU72" s="500">
        <v>0</v>
      </c>
      <c r="BF72" s="325">
        <v>62</v>
      </c>
    </row>
    <row r="73" spans="1:58" ht="14.25">
      <c r="A73" s="349">
        <v>0</v>
      </c>
      <c r="B73" s="349">
        <v>0</v>
      </c>
      <c r="C73" s="349">
        <v>0</v>
      </c>
      <c r="D73" s="349">
        <v>99999</v>
      </c>
      <c r="E73" s="349">
        <v>9999</v>
      </c>
      <c r="F73" s="350" t="s">
        <v>2140</v>
      </c>
      <c r="G73" s="388" t="b">
        <v>1</v>
      </c>
      <c r="H73" s="389">
        <v>63</v>
      </c>
      <c r="I73" s="390" t="s">
        <v>2016</v>
      </c>
      <c r="J73" s="391" t="s">
        <v>405</v>
      </c>
      <c r="K73" s="392" t="s">
        <v>405</v>
      </c>
      <c r="L73" s="392" t="s">
        <v>405</v>
      </c>
      <c r="M73" s="393">
        <v>9999</v>
      </c>
      <c r="N73" s="394">
        <v>0</v>
      </c>
      <c r="O73" s="390" t="s">
        <v>2016</v>
      </c>
      <c r="P73" s="391" t="s">
        <v>405</v>
      </c>
      <c r="Q73" s="392" t="s">
        <v>405</v>
      </c>
      <c r="R73" s="392" t="s">
        <v>405</v>
      </c>
      <c r="S73" s="393">
        <v>9999</v>
      </c>
      <c r="T73" s="394">
        <v>0</v>
      </c>
      <c r="U73" s="390" t="s">
        <v>2016</v>
      </c>
      <c r="V73" s="391" t="s">
        <v>405</v>
      </c>
      <c r="W73" s="392" t="s">
        <v>405</v>
      </c>
      <c r="X73" s="392" t="s">
        <v>405</v>
      </c>
      <c r="Y73" s="393">
        <v>9999</v>
      </c>
      <c r="Z73" s="394">
        <v>0</v>
      </c>
      <c r="AA73" s="390" t="s">
        <v>2016</v>
      </c>
      <c r="AB73" s="391" t="s">
        <v>405</v>
      </c>
      <c r="AC73" s="392" t="s">
        <v>405</v>
      </c>
      <c r="AD73" s="392" t="s">
        <v>405</v>
      </c>
      <c r="AE73" s="393">
        <v>9999</v>
      </c>
      <c r="AF73" s="394">
        <v>0</v>
      </c>
      <c r="AG73" s="399"/>
      <c r="AH73" s="435">
        <v>0</v>
      </c>
      <c r="AI73" s="395" t="s">
        <v>2016</v>
      </c>
      <c r="AJ73" s="396" t="s">
        <v>2016</v>
      </c>
      <c r="AK73" s="395" t="s">
        <v>2016</v>
      </c>
      <c r="AL73" s="397" t="s">
        <v>2016</v>
      </c>
      <c r="AM73" s="398">
        <v>0</v>
      </c>
      <c r="AN73" s="325">
        <v>0</v>
      </c>
      <c r="AO73" s="325">
        <v>0</v>
      </c>
      <c r="AP73" s="325">
        <v>0</v>
      </c>
      <c r="AQ73" s="325">
        <v>0</v>
      </c>
      <c r="AR73" s="325">
        <v>0</v>
      </c>
      <c r="AT73" s="500">
        <v>0</v>
      </c>
      <c r="AU73" s="500">
        <v>0</v>
      </c>
      <c r="BF73" s="325">
        <v>63</v>
      </c>
    </row>
    <row r="74" spans="1:58" ht="14.25">
      <c r="A74" s="349">
        <v>0</v>
      </c>
      <c r="B74" s="349">
        <v>0</v>
      </c>
      <c r="C74" s="349">
        <v>0</v>
      </c>
      <c r="D74" s="349">
        <v>99999</v>
      </c>
      <c r="E74" s="349">
        <v>9999</v>
      </c>
      <c r="F74" s="350" t="s">
        <v>2141</v>
      </c>
      <c r="G74" s="388" t="b">
        <v>1</v>
      </c>
      <c r="H74" s="389">
        <v>64</v>
      </c>
      <c r="I74" s="390" t="s">
        <v>2016</v>
      </c>
      <c r="J74" s="391" t="s">
        <v>405</v>
      </c>
      <c r="K74" s="392" t="s">
        <v>405</v>
      </c>
      <c r="L74" s="392" t="s">
        <v>405</v>
      </c>
      <c r="M74" s="393">
        <v>9999</v>
      </c>
      <c r="N74" s="394">
        <v>0</v>
      </c>
      <c r="O74" s="390" t="s">
        <v>2016</v>
      </c>
      <c r="P74" s="391" t="s">
        <v>405</v>
      </c>
      <c r="Q74" s="392" t="s">
        <v>405</v>
      </c>
      <c r="R74" s="392" t="s">
        <v>405</v>
      </c>
      <c r="S74" s="393">
        <v>9999</v>
      </c>
      <c r="T74" s="394">
        <v>0</v>
      </c>
      <c r="U74" s="390" t="s">
        <v>2016</v>
      </c>
      <c r="V74" s="391" t="s">
        <v>405</v>
      </c>
      <c r="W74" s="392" t="s">
        <v>405</v>
      </c>
      <c r="X74" s="392" t="s">
        <v>405</v>
      </c>
      <c r="Y74" s="393">
        <v>9999</v>
      </c>
      <c r="Z74" s="394">
        <v>0</v>
      </c>
      <c r="AA74" s="390" t="s">
        <v>2016</v>
      </c>
      <c r="AB74" s="391" t="s">
        <v>405</v>
      </c>
      <c r="AC74" s="392" t="s">
        <v>405</v>
      </c>
      <c r="AD74" s="392" t="s">
        <v>405</v>
      </c>
      <c r="AE74" s="393">
        <v>9999</v>
      </c>
      <c r="AF74" s="394">
        <v>0</v>
      </c>
      <c r="AG74" s="399"/>
      <c r="AH74" s="435">
        <v>0</v>
      </c>
      <c r="AI74" s="395" t="s">
        <v>2016</v>
      </c>
      <c r="AJ74" s="396" t="s">
        <v>2016</v>
      </c>
      <c r="AK74" s="395" t="s">
        <v>2016</v>
      </c>
      <c r="AL74" s="397" t="s">
        <v>2016</v>
      </c>
      <c r="AM74" s="398">
        <v>0</v>
      </c>
      <c r="AN74" s="325">
        <v>0</v>
      </c>
      <c r="AO74" s="325">
        <v>0</v>
      </c>
      <c r="AP74" s="325">
        <v>0</v>
      </c>
      <c r="AQ74" s="325">
        <v>0</v>
      </c>
      <c r="AR74" s="325">
        <v>0</v>
      </c>
      <c r="AT74" s="500">
        <v>0</v>
      </c>
      <c r="AU74" s="500">
        <v>0</v>
      </c>
      <c r="BF74" s="325">
        <v>64</v>
      </c>
    </row>
    <row r="75" spans="1:58" ht="14.25">
      <c r="A75" s="349">
        <v>0</v>
      </c>
      <c r="B75" s="349">
        <v>0</v>
      </c>
      <c r="C75" s="349">
        <v>0</v>
      </c>
      <c r="D75" s="349">
        <v>99999</v>
      </c>
      <c r="E75" s="349">
        <v>9999</v>
      </c>
      <c r="F75" s="350" t="s">
        <v>2142</v>
      </c>
      <c r="G75" s="388" t="b">
        <v>1</v>
      </c>
      <c r="H75" s="389">
        <v>65</v>
      </c>
      <c r="I75" s="390" t="s">
        <v>2016</v>
      </c>
      <c r="J75" s="391" t="s">
        <v>405</v>
      </c>
      <c r="K75" s="392" t="s">
        <v>405</v>
      </c>
      <c r="L75" s="392" t="s">
        <v>405</v>
      </c>
      <c r="M75" s="393">
        <v>9999</v>
      </c>
      <c r="N75" s="394">
        <v>0</v>
      </c>
      <c r="O75" s="390" t="s">
        <v>2016</v>
      </c>
      <c r="P75" s="391" t="s">
        <v>405</v>
      </c>
      <c r="Q75" s="392" t="s">
        <v>405</v>
      </c>
      <c r="R75" s="392" t="s">
        <v>405</v>
      </c>
      <c r="S75" s="393">
        <v>9999</v>
      </c>
      <c r="T75" s="394">
        <v>0</v>
      </c>
      <c r="U75" s="390" t="s">
        <v>2016</v>
      </c>
      <c r="V75" s="391" t="s">
        <v>405</v>
      </c>
      <c r="W75" s="392" t="s">
        <v>405</v>
      </c>
      <c r="X75" s="392" t="s">
        <v>405</v>
      </c>
      <c r="Y75" s="393">
        <v>9999</v>
      </c>
      <c r="Z75" s="394">
        <v>0</v>
      </c>
      <c r="AA75" s="390" t="s">
        <v>2016</v>
      </c>
      <c r="AB75" s="391" t="s">
        <v>405</v>
      </c>
      <c r="AC75" s="392" t="s">
        <v>405</v>
      </c>
      <c r="AD75" s="392" t="s">
        <v>405</v>
      </c>
      <c r="AE75" s="393">
        <v>9999</v>
      </c>
      <c r="AF75" s="394">
        <v>0</v>
      </c>
      <c r="AG75" s="399"/>
      <c r="AH75" s="435">
        <v>0</v>
      </c>
      <c r="AI75" s="395" t="s">
        <v>2016</v>
      </c>
      <c r="AJ75" s="396" t="s">
        <v>2016</v>
      </c>
      <c r="AK75" s="395" t="s">
        <v>2016</v>
      </c>
      <c r="AL75" s="397" t="s">
        <v>2016</v>
      </c>
      <c r="AM75" s="398">
        <v>0</v>
      </c>
      <c r="AN75" s="325">
        <v>0</v>
      </c>
      <c r="AO75" s="325">
        <v>0</v>
      </c>
      <c r="AP75" s="325">
        <v>0</v>
      </c>
      <c r="AQ75" s="325">
        <v>0</v>
      </c>
      <c r="AR75" s="325">
        <v>0</v>
      </c>
      <c r="AT75" s="500">
        <v>0</v>
      </c>
      <c r="AU75" s="500">
        <v>0</v>
      </c>
      <c r="BF75" s="325">
        <v>65</v>
      </c>
    </row>
    <row r="76" spans="1:58" ht="14.25">
      <c r="A76" s="349">
        <v>0</v>
      </c>
      <c r="B76" s="349">
        <v>0</v>
      </c>
      <c r="C76" s="349">
        <v>0</v>
      </c>
      <c r="D76" s="349">
        <v>99999</v>
      </c>
      <c r="E76" s="349">
        <v>9999</v>
      </c>
      <c r="F76" s="350" t="s">
        <v>2143</v>
      </c>
      <c r="G76" s="388" t="b">
        <v>1</v>
      </c>
      <c r="H76" s="389">
        <v>66</v>
      </c>
      <c r="I76" s="390" t="s">
        <v>2016</v>
      </c>
      <c r="J76" s="391" t="s">
        <v>405</v>
      </c>
      <c r="K76" s="392" t="s">
        <v>405</v>
      </c>
      <c r="L76" s="392" t="s">
        <v>405</v>
      </c>
      <c r="M76" s="393">
        <v>9999</v>
      </c>
      <c r="N76" s="394">
        <v>0</v>
      </c>
      <c r="O76" s="390" t="s">
        <v>2016</v>
      </c>
      <c r="P76" s="391" t="s">
        <v>405</v>
      </c>
      <c r="Q76" s="392" t="s">
        <v>405</v>
      </c>
      <c r="R76" s="392" t="s">
        <v>405</v>
      </c>
      <c r="S76" s="393">
        <v>9999</v>
      </c>
      <c r="T76" s="394">
        <v>0</v>
      </c>
      <c r="U76" s="390" t="s">
        <v>2016</v>
      </c>
      <c r="V76" s="391" t="s">
        <v>405</v>
      </c>
      <c r="W76" s="392" t="s">
        <v>405</v>
      </c>
      <c r="X76" s="392" t="s">
        <v>405</v>
      </c>
      <c r="Y76" s="393">
        <v>9999</v>
      </c>
      <c r="Z76" s="394">
        <v>0</v>
      </c>
      <c r="AA76" s="390" t="s">
        <v>2016</v>
      </c>
      <c r="AB76" s="391" t="s">
        <v>405</v>
      </c>
      <c r="AC76" s="392" t="s">
        <v>405</v>
      </c>
      <c r="AD76" s="392" t="s">
        <v>405</v>
      </c>
      <c r="AE76" s="393">
        <v>9999</v>
      </c>
      <c r="AF76" s="394">
        <v>0</v>
      </c>
      <c r="AG76" s="399"/>
      <c r="AH76" s="435">
        <v>0</v>
      </c>
      <c r="AI76" s="395" t="s">
        <v>2016</v>
      </c>
      <c r="AJ76" s="396" t="s">
        <v>2016</v>
      </c>
      <c r="AK76" s="395" t="s">
        <v>2016</v>
      </c>
      <c r="AL76" s="397" t="s">
        <v>2016</v>
      </c>
      <c r="AM76" s="398">
        <v>0</v>
      </c>
      <c r="AN76" s="325">
        <v>0</v>
      </c>
      <c r="AO76" s="325">
        <v>0</v>
      </c>
      <c r="AP76" s="325">
        <v>0</v>
      </c>
      <c r="AQ76" s="325">
        <v>0</v>
      </c>
      <c r="AR76" s="325">
        <v>0</v>
      </c>
      <c r="AT76" s="500">
        <v>0</v>
      </c>
      <c r="AU76" s="500">
        <v>0</v>
      </c>
      <c r="BF76" s="325">
        <v>66</v>
      </c>
    </row>
    <row r="77" spans="1:58" ht="14.25">
      <c r="A77" s="349">
        <v>0</v>
      </c>
      <c r="B77" s="349">
        <v>0</v>
      </c>
      <c r="C77" s="349">
        <v>0</v>
      </c>
      <c r="D77" s="349">
        <v>99999</v>
      </c>
      <c r="E77" s="349">
        <v>9999</v>
      </c>
      <c r="F77" s="350" t="s">
        <v>2144</v>
      </c>
      <c r="G77" s="388" t="b">
        <v>1</v>
      </c>
      <c r="H77" s="389">
        <v>67</v>
      </c>
      <c r="I77" s="390" t="s">
        <v>2016</v>
      </c>
      <c r="J77" s="391" t="s">
        <v>405</v>
      </c>
      <c r="K77" s="392" t="s">
        <v>405</v>
      </c>
      <c r="L77" s="392" t="s">
        <v>405</v>
      </c>
      <c r="M77" s="393">
        <v>9999</v>
      </c>
      <c r="N77" s="394">
        <v>0</v>
      </c>
      <c r="O77" s="390" t="s">
        <v>2016</v>
      </c>
      <c r="P77" s="391" t="s">
        <v>405</v>
      </c>
      <c r="Q77" s="392" t="s">
        <v>405</v>
      </c>
      <c r="R77" s="392" t="s">
        <v>405</v>
      </c>
      <c r="S77" s="393">
        <v>9999</v>
      </c>
      <c r="T77" s="394">
        <v>0</v>
      </c>
      <c r="U77" s="390" t="s">
        <v>2016</v>
      </c>
      <c r="V77" s="391" t="s">
        <v>405</v>
      </c>
      <c r="W77" s="392" t="s">
        <v>405</v>
      </c>
      <c r="X77" s="392" t="s">
        <v>405</v>
      </c>
      <c r="Y77" s="393">
        <v>9999</v>
      </c>
      <c r="Z77" s="394">
        <v>0</v>
      </c>
      <c r="AA77" s="390" t="s">
        <v>2016</v>
      </c>
      <c r="AB77" s="391" t="s">
        <v>405</v>
      </c>
      <c r="AC77" s="392" t="s">
        <v>405</v>
      </c>
      <c r="AD77" s="392" t="s">
        <v>405</v>
      </c>
      <c r="AE77" s="393">
        <v>9999</v>
      </c>
      <c r="AF77" s="394">
        <v>0</v>
      </c>
      <c r="AG77" s="399"/>
      <c r="AH77" s="435">
        <v>0</v>
      </c>
      <c r="AI77" s="395" t="s">
        <v>2016</v>
      </c>
      <c r="AJ77" s="396" t="s">
        <v>2016</v>
      </c>
      <c r="AK77" s="395" t="s">
        <v>2016</v>
      </c>
      <c r="AL77" s="397" t="s">
        <v>2016</v>
      </c>
      <c r="AM77" s="398">
        <v>0</v>
      </c>
      <c r="AN77" s="325">
        <v>0</v>
      </c>
      <c r="AO77" s="325">
        <v>0</v>
      </c>
      <c r="AP77" s="325">
        <v>0</v>
      </c>
      <c r="AQ77" s="325">
        <v>0</v>
      </c>
      <c r="AR77" s="325">
        <v>0</v>
      </c>
      <c r="AT77" s="500">
        <v>0</v>
      </c>
      <c r="AU77" s="500">
        <v>0</v>
      </c>
      <c r="BF77" s="325">
        <v>67</v>
      </c>
    </row>
    <row r="78" spans="1:58" ht="14.25">
      <c r="A78" s="308">
        <v>0</v>
      </c>
      <c r="B78" s="308">
        <v>0</v>
      </c>
      <c r="C78" s="308">
        <v>0</v>
      </c>
      <c r="D78" s="308">
        <v>99999</v>
      </c>
      <c r="E78" s="349">
        <v>9999</v>
      </c>
      <c r="F78" s="350" t="s">
        <v>2145</v>
      </c>
      <c r="G78" s="388" t="b">
        <v>1</v>
      </c>
      <c r="H78" s="389">
        <v>68</v>
      </c>
      <c r="I78" s="390" t="s">
        <v>2016</v>
      </c>
      <c r="J78" s="391" t="s">
        <v>405</v>
      </c>
      <c r="K78" s="392" t="s">
        <v>405</v>
      </c>
      <c r="L78" s="392" t="s">
        <v>405</v>
      </c>
      <c r="M78" s="393">
        <v>9999</v>
      </c>
      <c r="N78" s="394">
        <v>0</v>
      </c>
      <c r="O78" s="390" t="s">
        <v>2016</v>
      </c>
      <c r="P78" s="391" t="s">
        <v>405</v>
      </c>
      <c r="Q78" s="392" t="s">
        <v>405</v>
      </c>
      <c r="R78" s="392" t="s">
        <v>405</v>
      </c>
      <c r="S78" s="393">
        <v>9999</v>
      </c>
      <c r="T78" s="394">
        <v>0</v>
      </c>
      <c r="U78" s="390" t="s">
        <v>2016</v>
      </c>
      <c r="V78" s="391" t="s">
        <v>405</v>
      </c>
      <c r="W78" s="392" t="s">
        <v>405</v>
      </c>
      <c r="X78" s="392" t="s">
        <v>405</v>
      </c>
      <c r="Y78" s="393">
        <v>9999</v>
      </c>
      <c r="Z78" s="394">
        <v>0</v>
      </c>
      <c r="AA78" s="390" t="s">
        <v>2016</v>
      </c>
      <c r="AB78" s="391" t="s">
        <v>405</v>
      </c>
      <c r="AC78" s="392" t="s">
        <v>405</v>
      </c>
      <c r="AD78" s="392" t="s">
        <v>405</v>
      </c>
      <c r="AE78" s="393">
        <v>9999</v>
      </c>
      <c r="AF78" s="394">
        <v>0</v>
      </c>
      <c r="AG78" s="399"/>
      <c r="AH78" s="435">
        <v>0</v>
      </c>
      <c r="AI78" s="395" t="s">
        <v>2016</v>
      </c>
      <c r="AJ78" s="396" t="s">
        <v>2016</v>
      </c>
      <c r="AK78" s="395" t="s">
        <v>2016</v>
      </c>
      <c r="AL78" s="397" t="s">
        <v>2016</v>
      </c>
      <c r="AM78" s="398">
        <v>0</v>
      </c>
      <c r="AN78" s="325">
        <v>0</v>
      </c>
      <c r="AO78" s="325">
        <v>0</v>
      </c>
      <c r="AP78" s="325">
        <v>0</v>
      </c>
      <c r="AQ78" s="325">
        <v>0</v>
      </c>
      <c r="AR78" s="325">
        <v>0</v>
      </c>
      <c r="AT78" s="500">
        <v>0</v>
      </c>
      <c r="AU78" s="500">
        <v>0</v>
      </c>
      <c r="BF78" s="325">
        <v>68</v>
      </c>
    </row>
    <row r="79" spans="1:58" ht="14.25">
      <c r="A79" s="349">
        <v>0</v>
      </c>
      <c r="B79" s="349">
        <v>0</v>
      </c>
      <c r="C79" s="349">
        <v>0</v>
      </c>
      <c r="D79" s="349">
        <v>99999</v>
      </c>
      <c r="E79" s="349">
        <v>9999</v>
      </c>
      <c r="F79" s="350" t="s">
        <v>2146</v>
      </c>
      <c r="G79" s="388" t="b">
        <v>1</v>
      </c>
      <c r="H79" s="389">
        <v>69</v>
      </c>
      <c r="I79" s="390" t="s">
        <v>2016</v>
      </c>
      <c r="J79" s="391" t="s">
        <v>405</v>
      </c>
      <c r="K79" s="392" t="s">
        <v>405</v>
      </c>
      <c r="L79" s="392" t="s">
        <v>405</v>
      </c>
      <c r="M79" s="393">
        <v>9999</v>
      </c>
      <c r="N79" s="394">
        <v>0</v>
      </c>
      <c r="O79" s="390" t="s">
        <v>2016</v>
      </c>
      <c r="P79" s="391" t="s">
        <v>405</v>
      </c>
      <c r="Q79" s="392" t="s">
        <v>405</v>
      </c>
      <c r="R79" s="392" t="s">
        <v>405</v>
      </c>
      <c r="S79" s="393">
        <v>9999</v>
      </c>
      <c r="T79" s="394">
        <v>0</v>
      </c>
      <c r="U79" s="390" t="s">
        <v>2016</v>
      </c>
      <c r="V79" s="391" t="s">
        <v>405</v>
      </c>
      <c r="W79" s="392" t="s">
        <v>405</v>
      </c>
      <c r="X79" s="392" t="s">
        <v>405</v>
      </c>
      <c r="Y79" s="393">
        <v>9999</v>
      </c>
      <c r="Z79" s="394">
        <v>0</v>
      </c>
      <c r="AA79" s="390" t="s">
        <v>2016</v>
      </c>
      <c r="AB79" s="391" t="s">
        <v>405</v>
      </c>
      <c r="AC79" s="392" t="s">
        <v>405</v>
      </c>
      <c r="AD79" s="392" t="s">
        <v>405</v>
      </c>
      <c r="AE79" s="393">
        <v>9999</v>
      </c>
      <c r="AF79" s="394">
        <v>0</v>
      </c>
      <c r="AG79" s="399"/>
      <c r="AH79" s="435">
        <v>0</v>
      </c>
      <c r="AI79" s="395" t="s">
        <v>2016</v>
      </c>
      <c r="AJ79" s="396" t="s">
        <v>2016</v>
      </c>
      <c r="AK79" s="395" t="s">
        <v>2016</v>
      </c>
      <c r="AL79" s="397" t="s">
        <v>2016</v>
      </c>
      <c r="AM79" s="398">
        <v>0</v>
      </c>
      <c r="AN79" s="325">
        <v>0</v>
      </c>
      <c r="AO79" s="325">
        <v>0</v>
      </c>
      <c r="AP79" s="325">
        <v>0</v>
      </c>
      <c r="AQ79" s="325">
        <v>0</v>
      </c>
      <c r="AR79" s="325">
        <v>0</v>
      </c>
      <c r="AT79" s="500">
        <v>0</v>
      </c>
      <c r="AU79" s="500">
        <v>0</v>
      </c>
      <c r="BF79" s="325">
        <v>69</v>
      </c>
    </row>
    <row r="80" spans="1:58" ht="14.25">
      <c r="A80" s="308">
        <v>0</v>
      </c>
      <c r="B80" s="308">
        <v>0</v>
      </c>
      <c r="C80" s="308">
        <v>0</v>
      </c>
      <c r="D80" s="308">
        <v>99999</v>
      </c>
      <c r="E80" s="349">
        <v>9999</v>
      </c>
      <c r="F80" s="350" t="s">
        <v>2147</v>
      </c>
      <c r="G80" s="388" t="b">
        <v>1</v>
      </c>
      <c r="H80" s="389">
        <v>70</v>
      </c>
      <c r="I80" s="390" t="s">
        <v>2016</v>
      </c>
      <c r="J80" s="391" t="s">
        <v>405</v>
      </c>
      <c r="K80" s="392" t="s">
        <v>405</v>
      </c>
      <c r="L80" s="392" t="s">
        <v>405</v>
      </c>
      <c r="M80" s="393">
        <v>9999</v>
      </c>
      <c r="N80" s="394">
        <v>0</v>
      </c>
      <c r="O80" s="390" t="s">
        <v>2016</v>
      </c>
      <c r="P80" s="391" t="s">
        <v>405</v>
      </c>
      <c r="Q80" s="392" t="s">
        <v>405</v>
      </c>
      <c r="R80" s="392" t="s">
        <v>405</v>
      </c>
      <c r="S80" s="393">
        <v>9999</v>
      </c>
      <c r="T80" s="394">
        <v>0</v>
      </c>
      <c r="U80" s="390" t="s">
        <v>2016</v>
      </c>
      <c r="V80" s="391" t="s">
        <v>405</v>
      </c>
      <c r="W80" s="392" t="s">
        <v>405</v>
      </c>
      <c r="X80" s="392" t="s">
        <v>405</v>
      </c>
      <c r="Y80" s="393">
        <v>9999</v>
      </c>
      <c r="Z80" s="394">
        <v>0</v>
      </c>
      <c r="AA80" s="390" t="s">
        <v>2016</v>
      </c>
      <c r="AB80" s="391" t="s">
        <v>405</v>
      </c>
      <c r="AC80" s="392" t="s">
        <v>405</v>
      </c>
      <c r="AD80" s="392" t="s">
        <v>405</v>
      </c>
      <c r="AE80" s="393">
        <v>9999</v>
      </c>
      <c r="AF80" s="394">
        <v>0</v>
      </c>
      <c r="AG80" s="399"/>
      <c r="AH80" s="435">
        <v>0</v>
      </c>
      <c r="AI80" s="395" t="s">
        <v>2016</v>
      </c>
      <c r="AJ80" s="396" t="s">
        <v>2016</v>
      </c>
      <c r="AK80" s="395" t="s">
        <v>2016</v>
      </c>
      <c r="AL80" s="397" t="s">
        <v>2016</v>
      </c>
      <c r="AM80" s="398">
        <v>0</v>
      </c>
      <c r="AN80" s="325">
        <v>0</v>
      </c>
      <c r="AO80" s="325">
        <v>0</v>
      </c>
      <c r="AP80" s="325">
        <v>0</v>
      </c>
      <c r="AQ80" s="325">
        <v>0</v>
      </c>
      <c r="AR80" s="325">
        <v>0</v>
      </c>
      <c r="AT80" s="500">
        <v>0</v>
      </c>
      <c r="AU80" s="500">
        <v>0</v>
      </c>
      <c r="BF80" s="325">
        <v>70</v>
      </c>
    </row>
    <row r="81" spans="1:58" ht="14.25">
      <c r="A81" s="349">
        <v>0</v>
      </c>
      <c r="B81" s="349">
        <v>0</v>
      </c>
      <c r="C81" s="349">
        <v>0</v>
      </c>
      <c r="D81" s="349">
        <v>99999</v>
      </c>
      <c r="E81" s="349">
        <v>9999</v>
      </c>
      <c r="F81" s="350" t="s">
        <v>2148</v>
      </c>
      <c r="G81" s="388" t="b">
        <v>1</v>
      </c>
      <c r="H81" s="389">
        <v>71</v>
      </c>
      <c r="I81" s="390" t="s">
        <v>2016</v>
      </c>
      <c r="J81" s="391" t="s">
        <v>405</v>
      </c>
      <c r="K81" s="392" t="s">
        <v>405</v>
      </c>
      <c r="L81" s="392" t="s">
        <v>405</v>
      </c>
      <c r="M81" s="393">
        <v>9999</v>
      </c>
      <c r="N81" s="394">
        <v>0</v>
      </c>
      <c r="O81" s="390" t="s">
        <v>2016</v>
      </c>
      <c r="P81" s="391" t="s">
        <v>405</v>
      </c>
      <c r="Q81" s="392" t="s">
        <v>405</v>
      </c>
      <c r="R81" s="392" t="s">
        <v>405</v>
      </c>
      <c r="S81" s="393">
        <v>9999</v>
      </c>
      <c r="T81" s="394">
        <v>0</v>
      </c>
      <c r="U81" s="390" t="s">
        <v>2016</v>
      </c>
      <c r="V81" s="391" t="s">
        <v>405</v>
      </c>
      <c r="W81" s="392" t="s">
        <v>405</v>
      </c>
      <c r="X81" s="392" t="s">
        <v>405</v>
      </c>
      <c r="Y81" s="393">
        <v>9999</v>
      </c>
      <c r="Z81" s="394">
        <v>0</v>
      </c>
      <c r="AA81" s="390" t="s">
        <v>2016</v>
      </c>
      <c r="AB81" s="391" t="s">
        <v>405</v>
      </c>
      <c r="AC81" s="392" t="s">
        <v>405</v>
      </c>
      <c r="AD81" s="392" t="s">
        <v>405</v>
      </c>
      <c r="AE81" s="393">
        <v>9999</v>
      </c>
      <c r="AF81" s="394">
        <v>0</v>
      </c>
      <c r="AG81" s="399"/>
      <c r="AH81" s="435">
        <v>0</v>
      </c>
      <c r="AI81" s="395" t="s">
        <v>2016</v>
      </c>
      <c r="AJ81" s="396" t="s">
        <v>2016</v>
      </c>
      <c r="AK81" s="395" t="s">
        <v>2016</v>
      </c>
      <c r="AL81" s="397" t="s">
        <v>2016</v>
      </c>
      <c r="AM81" s="398">
        <v>0</v>
      </c>
      <c r="AN81" s="325">
        <v>0</v>
      </c>
      <c r="AO81" s="325">
        <v>0</v>
      </c>
      <c r="AP81" s="325">
        <v>0</v>
      </c>
      <c r="AQ81" s="325">
        <v>0</v>
      </c>
      <c r="AR81" s="325">
        <v>0</v>
      </c>
      <c r="AT81" s="500">
        <v>0</v>
      </c>
      <c r="AU81" s="500">
        <v>0</v>
      </c>
      <c r="BF81" s="325">
        <v>71</v>
      </c>
    </row>
    <row r="82" spans="1:58" ht="14.25">
      <c r="A82" s="349">
        <v>0</v>
      </c>
      <c r="B82" s="349">
        <v>0</v>
      </c>
      <c r="C82" s="349">
        <v>0</v>
      </c>
      <c r="D82" s="349">
        <v>99999</v>
      </c>
      <c r="E82" s="349">
        <v>9999</v>
      </c>
      <c r="F82" s="350" t="s">
        <v>2149</v>
      </c>
      <c r="G82" s="388" t="b">
        <v>1</v>
      </c>
      <c r="H82" s="389">
        <v>72</v>
      </c>
      <c r="I82" s="390" t="s">
        <v>2016</v>
      </c>
      <c r="J82" s="391" t="s">
        <v>405</v>
      </c>
      <c r="K82" s="392" t="s">
        <v>405</v>
      </c>
      <c r="L82" s="392" t="s">
        <v>405</v>
      </c>
      <c r="M82" s="393">
        <v>9999</v>
      </c>
      <c r="N82" s="394">
        <v>0</v>
      </c>
      <c r="O82" s="390" t="s">
        <v>2016</v>
      </c>
      <c r="P82" s="391" t="s">
        <v>405</v>
      </c>
      <c r="Q82" s="392" t="s">
        <v>405</v>
      </c>
      <c r="R82" s="392" t="s">
        <v>405</v>
      </c>
      <c r="S82" s="393">
        <v>9999</v>
      </c>
      <c r="T82" s="394">
        <v>0</v>
      </c>
      <c r="U82" s="390" t="s">
        <v>2016</v>
      </c>
      <c r="V82" s="391" t="s">
        <v>405</v>
      </c>
      <c r="W82" s="392" t="s">
        <v>405</v>
      </c>
      <c r="X82" s="392" t="s">
        <v>405</v>
      </c>
      <c r="Y82" s="393">
        <v>9999</v>
      </c>
      <c r="Z82" s="394">
        <v>0</v>
      </c>
      <c r="AA82" s="390" t="s">
        <v>2016</v>
      </c>
      <c r="AB82" s="391" t="s">
        <v>405</v>
      </c>
      <c r="AC82" s="392" t="s">
        <v>405</v>
      </c>
      <c r="AD82" s="392" t="s">
        <v>405</v>
      </c>
      <c r="AE82" s="393">
        <v>9999</v>
      </c>
      <c r="AF82" s="394">
        <v>0</v>
      </c>
      <c r="AG82" s="399"/>
      <c r="AH82" s="435">
        <v>0</v>
      </c>
      <c r="AI82" s="395" t="s">
        <v>2016</v>
      </c>
      <c r="AJ82" s="396" t="s">
        <v>2016</v>
      </c>
      <c r="AK82" s="395" t="s">
        <v>2016</v>
      </c>
      <c r="AL82" s="397" t="s">
        <v>2016</v>
      </c>
      <c r="AM82" s="398">
        <v>0</v>
      </c>
      <c r="AN82" s="325">
        <v>0</v>
      </c>
      <c r="AO82" s="325">
        <v>0</v>
      </c>
      <c r="AP82" s="325">
        <v>0</v>
      </c>
      <c r="AQ82" s="325">
        <v>0</v>
      </c>
      <c r="AR82" s="325">
        <v>0</v>
      </c>
      <c r="AT82" s="500">
        <v>0</v>
      </c>
      <c r="AU82" s="500">
        <v>0</v>
      </c>
      <c r="BF82" s="325">
        <v>72</v>
      </c>
    </row>
    <row r="83" spans="1:58" ht="14.25">
      <c r="A83" s="349">
        <v>0</v>
      </c>
      <c r="B83" s="349">
        <v>0</v>
      </c>
      <c r="C83" s="349">
        <v>0</v>
      </c>
      <c r="D83" s="349">
        <v>99999</v>
      </c>
      <c r="E83" s="349">
        <v>9999</v>
      </c>
      <c r="F83" s="350" t="s">
        <v>2150</v>
      </c>
      <c r="G83" s="388" t="b">
        <v>1</v>
      </c>
      <c r="H83" s="389">
        <v>73</v>
      </c>
      <c r="I83" s="390" t="s">
        <v>2016</v>
      </c>
      <c r="J83" s="391" t="s">
        <v>405</v>
      </c>
      <c r="K83" s="392" t="s">
        <v>405</v>
      </c>
      <c r="L83" s="392" t="s">
        <v>405</v>
      </c>
      <c r="M83" s="393">
        <v>9999</v>
      </c>
      <c r="N83" s="394">
        <v>0</v>
      </c>
      <c r="O83" s="390" t="s">
        <v>2016</v>
      </c>
      <c r="P83" s="391" t="s">
        <v>405</v>
      </c>
      <c r="Q83" s="392" t="s">
        <v>405</v>
      </c>
      <c r="R83" s="392" t="s">
        <v>405</v>
      </c>
      <c r="S83" s="393">
        <v>9999</v>
      </c>
      <c r="T83" s="394">
        <v>0</v>
      </c>
      <c r="U83" s="390" t="s">
        <v>2016</v>
      </c>
      <c r="V83" s="391" t="s">
        <v>405</v>
      </c>
      <c r="W83" s="392" t="s">
        <v>405</v>
      </c>
      <c r="X83" s="392" t="s">
        <v>405</v>
      </c>
      <c r="Y83" s="393">
        <v>9999</v>
      </c>
      <c r="Z83" s="394">
        <v>0</v>
      </c>
      <c r="AA83" s="390" t="s">
        <v>2016</v>
      </c>
      <c r="AB83" s="391" t="s">
        <v>405</v>
      </c>
      <c r="AC83" s="392" t="s">
        <v>405</v>
      </c>
      <c r="AD83" s="392" t="s">
        <v>405</v>
      </c>
      <c r="AE83" s="393">
        <v>9999</v>
      </c>
      <c r="AF83" s="394">
        <v>0</v>
      </c>
      <c r="AG83" s="399"/>
      <c r="AH83" s="435">
        <v>0</v>
      </c>
      <c r="AI83" s="395" t="s">
        <v>2016</v>
      </c>
      <c r="AJ83" s="396" t="s">
        <v>2016</v>
      </c>
      <c r="AK83" s="395" t="s">
        <v>2016</v>
      </c>
      <c r="AL83" s="397" t="s">
        <v>2016</v>
      </c>
      <c r="AM83" s="398">
        <v>0</v>
      </c>
      <c r="AN83" s="325">
        <v>0</v>
      </c>
      <c r="AO83" s="325">
        <v>0</v>
      </c>
      <c r="AP83" s="325">
        <v>0</v>
      </c>
      <c r="AQ83" s="325">
        <v>0</v>
      </c>
      <c r="AR83" s="325">
        <v>0</v>
      </c>
      <c r="AT83" s="500">
        <v>0</v>
      </c>
      <c r="AU83" s="500">
        <v>0</v>
      </c>
      <c r="BF83" s="325">
        <v>73</v>
      </c>
    </row>
    <row r="84" spans="1:58" ht="14.25">
      <c r="A84" s="308">
        <v>0</v>
      </c>
      <c r="B84" s="308">
        <v>0</v>
      </c>
      <c r="C84" s="308">
        <v>0</v>
      </c>
      <c r="D84" s="308">
        <v>99999</v>
      </c>
      <c r="E84" s="349">
        <v>9999</v>
      </c>
      <c r="F84" s="350" t="s">
        <v>2151</v>
      </c>
      <c r="G84" s="388" t="b">
        <v>1</v>
      </c>
      <c r="H84" s="389">
        <v>74</v>
      </c>
      <c r="I84" s="390" t="s">
        <v>2016</v>
      </c>
      <c r="J84" s="391" t="s">
        <v>405</v>
      </c>
      <c r="K84" s="392" t="s">
        <v>405</v>
      </c>
      <c r="L84" s="392" t="s">
        <v>405</v>
      </c>
      <c r="M84" s="393">
        <v>9999</v>
      </c>
      <c r="N84" s="394">
        <v>0</v>
      </c>
      <c r="O84" s="390" t="s">
        <v>2016</v>
      </c>
      <c r="P84" s="391" t="s">
        <v>405</v>
      </c>
      <c r="Q84" s="392" t="s">
        <v>405</v>
      </c>
      <c r="R84" s="392" t="s">
        <v>405</v>
      </c>
      <c r="S84" s="393">
        <v>9999</v>
      </c>
      <c r="T84" s="394">
        <v>0</v>
      </c>
      <c r="U84" s="390" t="s">
        <v>2016</v>
      </c>
      <c r="V84" s="391" t="s">
        <v>405</v>
      </c>
      <c r="W84" s="392" t="s">
        <v>405</v>
      </c>
      <c r="X84" s="392" t="s">
        <v>405</v>
      </c>
      <c r="Y84" s="393">
        <v>9999</v>
      </c>
      <c r="Z84" s="394">
        <v>0</v>
      </c>
      <c r="AA84" s="390" t="s">
        <v>2016</v>
      </c>
      <c r="AB84" s="391" t="s">
        <v>405</v>
      </c>
      <c r="AC84" s="392" t="s">
        <v>405</v>
      </c>
      <c r="AD84" s="392" t="s">
        <v>405</v>
      </c>
      <c r="AE84" s="393">
        <v>9999</v>
      </c>
      <c r="AF84" s="394">
        <v>0</v>
      </c>
      <c r="AG84" s="399"/>
      <c r="AH84" s="435">
        <v>0</v>
      </c>
      <c r="AI84" s="395" t="s">
        <v>2016</v>
      </c>
      <c r="AJ84" s="396" t="s">
        <v>2016</v>
      </c>
      <c r="AK84" s="395" t="s">
        <v>2016</v>
      </c>
      <c r="AL84" s="397" t="s">
        <v>2016</v>
      </c>
      <c r="AM84" s="398">
        <v>0</v>
      </c>
      <c r="AN84" s="325">
        <v>0</v>
      </c>
      <c r="AO84" s="325">
        <v>0</v>
      </c>
      <c r="AP84" s="325">
        <v>0</v>
      </c>
      <c r="AQ84" s="325">
        <v>0</v>
      </c>
      <c r="AR84" s="325">
        <v>0</v>
      </c>
      <c r="AT84" s="500">
        <v>0</v>
      </c>
      <c r="AU84" s="500">
        <v>0</v>
      </c>
      <c r="BF84" s="325">
        <v>74</v>
      </c>
    </row>
    <row r="85" spans="1:58" ht="14.25">
      <c r="A85" s="349">
        <v>0</v>
      </c>
      <c r="B85" s="349">
        <v>0</v>
      </c>
      <c r="C85" s="349">
        <v>0</v>
      </c>
      <c r="D85" s="349">
        <v>99999</v>
      </c>
      <c r="E85" s="349">
        <v>9999</v>
      </c>
      <c r="F85" s="350" t="s">
        <v>2152</v>
      </c>
      <c r="G85" s="388" t="b">
        <v>1</v>
      </c>
      <c r="H85" s="389">
        <v>75</v>
      </c>
      <c r="I85" s="390" t="s">
        <v>2016</v>
      </c>
      <c r="J85" s="391" t="s">
        <v>405</v>
      </c>
      <c r="K85" s="392" t="s">
        <v>405</v>
      </c>
      <c r="L85" s="392" t="s">
        <v>405</v>
      </c>
      <c r="M85" s="393">
        <v>9999</v>
      </c>
      <c r="N85" s="394">
        <v>0</v>
      </c>
      <c r="O85" s="390" t="s">
        <v>2016</v>
      </c>
      <c r="P85" s="391" t="s">
        <v>405</v>
      </c>
      <c r="Q85" s="392" t="s">
        <v>405</v>
      </c>
      <c r="R85" s="392" t="s">
        <v>405</v>
      </c>
      <c r="S85" s="393">
        <v>9999</v>
      </c>
      <c r="T85" s="394">
        <v>0</v>
      </c>
      <c r="U85" s="390" t="s">
        <v>2016</v>
      </c>
      <c r="V85" s="391" t="s">
        <v>405</v>
      </c>
      <c r="W85" s="392" t="s">
        <v>405</v>
      </c>
      <c r="X85" s="392" t="s">
        <v>405</v>
      </c>
      <c r="Y85" s="393">
        <v>9999</v>
      </c>
      <c r="Z85" s="394">
        <v>0</v>
      </c>
      <c r="AA85" s="390" t="s">
        <v>2016</v>
      </c>
      <c r="AB85" s="391" t="s">
        <v>405</v>
      </c>
      <c r="AC85" s="392" t="s">
        <v>405</v>
      </c>
      <c r="AD85" s="392" t="s">
        <v>405</v>
      </c>
      <c r="AE85" s="393">
        <v>9999</v>
      </c>
      <c r="AF85" s="394">
        <v>0</v>
      </c>
      <c r="AG85" s="399"/>
      <c r="AH85" s="435">
        <v>0</v>
      </c>
      <c r="AI85" s="395" t="s">
        <v>2016</v>
      </c>
      <c r="AJ85" s="396" t="s">
        <v>2016</v>
      </c>
      <c r="AK85" s="395" t="s">
        <v>2016</v>
      </c>
      <c r="AL85" s="397" t="s">
        <v>2016</v>
      </c>
      <c r="AM85" s="398">
        <v>0</v>
      </c>
      <c r="AN85" s="325">
        <v>0</v>
      </c>
      <c r="AO85" s="325">
        <v>0</v>
      </c>
      <c r="AP85" s="325">
        <v>0</v>
      </c>
      <c r="AQ85" s="325">
        <v>0</v>
      </c>
      <c r="AR85" s="325">
        <v>0</v>
      </c>
      <c r="AT85" s="500">
        <v>0</v>
      </c>
      <c r="AU85" s="500">
        <v>0</v>
      </c>
      <c r="BF85" s="325">
        <v>75</v>
      </c>
    </row>
    <row r="86" spans="1:58" ht="14.25">
      <c r="A86" s="349">
        <v>0</v>
      </c>
      <c r="B86" s="349">
        <v>0</v>
      </c>
      <c r="C86" s="349">
        <v>0</v>
      </c>
      <c r="D86" s="349">
        <v>99999</v>
      </c>
      <c r="E86" s="349">
        <v>9999</v>
      </c>
      <c r="F86" s="350" t="s">
        <v>2153</v>
      </c>
      <c r="G86" s="388" t="b">
        <v>1</v>
      </c>
      <c r="H86" s="389">
        <v>76</v>
      </c>
      <c r="I86" s="390" t="s">
        <v>2016</v>
      </c>
      <c r="J86" s="391" t="s">
        <v>405</v>
      </c>
      <c r="K86" s="392" t="s">
        <v>405</v>
      </c>
      <c r="L86" s="392" t="s">
        <v>405</v>
      </c>
      <c r="M86" s="393">
        <v>9999</v>
      </c>
      <c r="N86" s="394">
        <v>0</v>
      </c>
      <c r="O86" s="390" t="s">
        <v>2016</v>
      </c>
      <c r="P86" s="391" t="s">
        <v>405</v>
      </c>
      <c r="Q86" s="392" t="s">
        <v>405</v>
      </c>
      <c r="R86" s="392" t="s">
        <v>405</v>
      </c>
      <c r="S86" s="393">
        <v>9999</v>
      </c>
      <c r="T86" s="394">
        <v>0</v>
      </c>
      <c r="U86" s="390" t="s">
        <v>2016</v>
      </c>
      <c r="V86" s="391" t="s">
        <v>405</v>
      </c>
      <c r="W86" s="392" t="s">
        <v>405</v>
      </c>
      <c r="X86" s="392" t="s">
        <v>405</v>
      </c>
      <c r="Y86" s="393">
        <v>9999</v>
      </c>
      <c r="Z86" s="394">
        <v>0</v>
      </c>
      <c r="AA86" s="390" t="s">
        <v>2016</v>
      </c>
      <c r="AB86" s="391" t="s">
        <v>405</v>
      </c>
      <c r="AC86" s="392" t="s">
        <v>405</v>
      </c>
      <c r="AD86" s="392" t="s">
        <v>405</v>
      </c>
      <c r="AE86" s="393">
        <v>9999</v>
      </c>
      <c r="AF86" s="394">
        <v>0</v>
      </c>
      <c r="AG86" s="399"/>
      <c r="AH86" s="435">
        <v>0</v>
      </c>
      <c r="AI86" s="395" t="s">
        <v>2016</v>
      </c>
      <c r="AJ86" s="396" t="s">
        <v>2016</v>
      </c>
      <c r="AK86" s="395" t="s">
        <v>2016</v>
      </c>
      <c r="AL86" s="397" t="s">
        <v>2016</v>
      </c>
      <c r="AM86" s="398">
        <v>0</v>
      </c>
      <c r="AN86" s="325">
        <v>0</v>
      </c>
      <c r="AO86" s="325">
        <v>0</v>
      </c>
      <c r="AP86" s="325">
        <v>0</v>
      </c>
      <c r="AQ86" s="325">
        <v>0</v>
      </c>
      <c r="AR86" s="325">
        <v>0</v>
      </c>
      <c r="AT86" s="500">
        <v>0</v>
      </c>
      <c r="AU86" s="500">
        <v>0</v>
      </c>
      <c r="BF86" s="325">
        <v>76</v>
      </c>
    </row>
    <row r="87" spans="1:58" ht="14.25">
      <c r="A87" s="349">
        <v>0</v>
      </c>
      <c r="B87" s="349">
        <v>0</v>
      </c>
      <c r="C87" s="349">
        <v>0</v>
      </c>
      <c r="D87" s="349">
        <v>99999</v>
      </c>
      <c r="E87" s="349">
        <v>9999</v>
      </c>
      <c r="F87" s="350" t="s">
        <v>2154</v>
      </c>
      <c r="G87" s="388" t="b">
        <v>1</v>
      </c>
      <c r="H87" s="389">
        <v>77</v>
      </c>
      <c r="I87" s="390" t="s">
        <v>2016</v>
      </c>
      <c r="J87" s="391" t="s">
        <v>405</v>
      </c>
      <c r="K87" s="392" t="s">
        <v>405</v>
      </c>
      <c r="L87" s="392" t="s">
        <v>405</v>
      </c>
      <c r="M87" s="393">
        <v>9999</v>
      </c>
      <c r="N87" s="394">
        <v>0</v>
      </c>
      <c r="O87" s="390" t="s">
        <v>2016</v>
      </c>
      <c r="P87" s="391" t="s">
        <v>405</v>
      </c>
      <c r="Q87" s="392" t="s">
        <v>405</v>
      </c>
      <c r="R87" s="392" t="s">
        <v>405</v>
      </c>
      <c r="S87" s="393">
        <v>9999</v>
      </c>
      <c r="T87" s="394">
        <v>0</v>
      </c>
      <c r="U87" s="390" t="s">
        <v>2016</v>
      </c>
      <c r="V87" s="391" t="s">
        <v>405</v>
      </c>
      <c r="W87" s="392" t="s">
        <v>405</v>
      </c>
      <c r="X87" s="392" t="s">
        <v>405</v>
      </c>
      <c r="Y87" s="393">
        <v>9999</v>
      </c>
      <c r="Z87" s="394">
        <v>0</v>
      </c>
      <c r="AA87" s="390" t="s">
        <v>2016</v>
      </c>
      <c r="AB87" s="391" t="s">
        <v>405</v>
      </c>
      <c r="AC87" s="392" t="s">
        <v>405</v>
      </c>
      <c r="AD87" s="392" t="s">
        <v>405</v>
      </c>
      <c r="AE87" s="393">
        <v>9999</v>
      </c>
      <c r="AF87" s="394">
        <v>0</v>
      </c>
      <c r="AG87" s="399"/>
      <c r="AH87" s="435">
        <v>0</v>
      </c>
      <c r="AI87" s="395" t="s">
        <v>2016</v>
      </c>
      <c r="AJ87" s="396" t="s">
        <v>2016</v>
      </c>
      <c r="AK87" s="395" t="s">
        <v>2016</v>
      </c>
      <c r="AL87" s="397" t="s">
        <v>2016</v>
      </c>
      <c r="AM87" s="398">
        <v>0</v>
      </c>
      <c r="AN87" s="325">
        <v>0</v>
      </c>
      <c r="AO87" s="325">
        <v>0</v>
      </c>
      <c r="AP87" s="325">
        <v>0</v>
      </c>
      <c r="AQ87" s="325">
        <v>0</v>
      </c>
      <c r="AR87" s="325">
        <v>0</v>
      </c>
      <c r="AT87" s="500">
        <v>0</v>
      </c>
      <c r="AU87" s="500">
        <v>0</v>
      </c>
      <c r="BF87" s="325">
        <v>77</v>
      </c>
    </row>
    <row r="88" spans="1:58" ht="14.25">
      <c r="A88" s="349">
        <v>0</v>
      </c>
      <c r="B88" s="349">
        <v>0</v>
      </c>
      <c r="C88" s="349">
        <v>0</v>
      </c>
      <c r="D88" s="349">
        <v>99999</v>
      </c>
      <c r="E88" s="349">
        <v>9999</v>
      </c>
      <c r="F88" s="350" t="s">
        <v>2155</v>
      </c>
      <c r="G88" s="388" t="b">
        <v>1</v>
      </c>
      <c r="H88" s="389">
        <v>78</v>
      </c>
      <c r="I88" s="390" t="s">
        <v>2016</v>
      </c>
      <c r="J88" s="391" t="s">
        <v>405</v>
      </c>
      <c r="K88" s="392" t="s">
        <v>405</v>
      </c>
      <c r="L88" s="392" t="s">
        <v>405</v>
      </c>
      <c r="M88" s="393">
        <v>9999</v>
      </c>
      <c r="N88" s="394">
        <v>0</v>
      </c>
      <c r="O88" s="390" t="s">
        <v>2016</v>
      </c>
      <c r="P88" s="391" t="s">
        <v>405</v>
      </c>
      <c r="Q88" s="392" t="s">
        <v>405</v>
      </c>
      <c r="R88" s="392" t="s">
        <v>405</v>
      </c>
      <c r="S88" s="393">
        <v>9999</v>
      </c>
      <c r="T88" s="394">
        <v>0</v>
      </c>
      <c r="U88" s="390" t="s">
        <v>2016</v>
      </c>
      <c r="V88" s="391" t="s">
        <v>405</v>
      </c>
      <c r="W88" s="392" t="s">
        <v>405</v>
      </c>
      <c r="X88" s="392" t="s">
        <v>405</v>
      </c>
      <c r="Y88" s="393">
        <v>9999</v>
      </c>
      <c r="Z88" s="394">
        <v>0</v>
      </c>
      <c r="AA88" s="390" t="s">
        <v>2016</v>
      </c>
      <c r="AB88" s="391" t="s">
        <v>405</v>
      </c>
      <c r="AC88" s="392" t="s">
        <v>405</v>
      </c>
      <c r="AD88" s="392" t="s">
        <v>405</v>
      </c>
      <c r="AE88" s="393">
        <v>9999</v>
      </c>
      <c r="AF88" s="394">
        <v>0</v>
      </c>
      <c r="AG88" s="399"/>
      <c r="AH88" s="435">
        <v>0</v>
      </c>
      <c r="AI88" s="395" t="s">
        <v>2016</v>
      </c>
      <c r="AJ88" s="396" t="s">
        <v>2016</v>
      </c>
      <c r="AK88" s="395" t="s">
        <v>2016</v>
      </c>
      <c r="AL88" s="397" t="s">
        <v>2016</v>
      </c>
      <c r="AM88" s="398">
        <v>0</v>
      </c>
      <c r="AN88" s="325">
        <v>0</v>
      </c>
      <c r="AO88" s="325">
        <v>0</v>
      </c>
      <c r="AP88" s="325">
        <v>0</v>
      </c>
      <c r="AQ88" s="325">
        <v>0</v>
      </c>
      <c r="AR88" s="325">
        <v>0</v>
      </c>
      <c r="AT88" s="500">
        <v>0</v>
      </c>
      <c r="AU88" s="500">
        <v>0</v>
      </c>
      <c r="BF88" s="325">
        <v>78</v>
      </c>
    </row>
    <row r="89" spans="1:58" ht="14.25">
      <c r="A89" s="349">
        <v>0</v>
      </c>
      <c r="B89" s="349">
        <v>0</v>
      </c>
      <c r="C89" s="349">
        <v>0</v>
      </c>
      <c r="D89" s="349">
        <v>99999</v>
      </c>
      <c r="E89" s="349">
        <v>9999</v>
      </c>
      <c r="F89" s="350" t="s">
        <v>2156</v>
      </c>
      <c r="G89" s="388" t="b">
        <v>1</v>
      </c>
      <c r="H89" s="389">
        <v>79</v>
      </c>
      <c r="I89" s="390" t="s">
        <v>2016</v>
      </c>
      <c r="J89" s="391" t="s">
        <v>405</v>
      </c>
      <c r="K89" s="392" t="s">
        <v>405</v>
      </c>
      <c r="L89" s="392" t="s">
        <v>405</v>
      </c>
      <c r="M89" s="393">
        <v>9999</v>
      </c>
      <c r="N89" s="394">
        <v>0</v>
      </c>
      <c r="O89" s="390" t="s">
        <v>2016</v>
      </c>
      <c r="P89" s="391" t="s">
        <v>405</v>
      </c>
      <c r="Q89" s="392" t="s">
        <v>405</v>
      </c>
      <c r="R89" s="392" t="s">
        <v>405</v>
      </c>
      <c r="S89" s="393">
        <v>9999</v>
      </c>
      <c r="T89" s="394">
        <v>0</v>
      </c>
      <c r="U89" s="390" t="s">
        <v>2016</v>
      </c>
      <c r="V89" s="391" t="s">
        <v>405</v>
      </c>
      <c r="W89" s="392" t="s">
        <v>405</v>
      </c>
      <c r="X89" s="392" t="s">
        <v>405</v>
      </c>
      <c r="Y89" s="393">
        <v>9999</v>
      </c>
      <c r="Z89" s="394">
        <v>0</v>
      </c>
      <c r="AA89" s="390" t="s">
        <v>2016</v>
      </c>
      <c r="AB89" s="391" t="s">
        <v>405</v>
      </c>
      <c r="AC89" s="392" t="s">
        <v>405</v>
      </c>
      <c r="AD89" s="392" t="s">
        <v>405</v>
      </c>
      <c r="AE89" s="393">
        <v>9999</v>
      </c>
      <c r="AF89" s="394">
        <v>0</v>
      </c>
      <c r="AG89" s="399"/>
      <c r="AH89" s="435">
        <v>0</v>
      </c>
      <c r="AI89" s="395" t="s">
        <v>2016</v>
      </c>
      <c r="AJ89" s="396" t="s">
        <v>2016</v>
      </c>
      <c r="AK89" s="395" t="s">
        <v>2016</v>
      </c>
      <c r="AL89" s="397" t="s">
        <v>2016</v>
      </c>
      <c r="AM89" s="398">
        <v>0</v>
      </c>
      <c r="AN89" s="325">
        <v>0</v>
      </c>
      <c r="AO89" s="325">
        <v>0</v>
      </c>
      <c r="AP89" s="325">
        <v>0</v>
      </c>
      <c r="AQ89" s="325">
        <v>0</v>
      </c>
      <c r="AR89" s="325">
        <v>0</v>
      </c>
      <c r="AT89" s="500">
        <v>0</v>
      </c>
      <c r="AU89" s="500">
        <v>0</v>
      </c>
      <c r="BF89" s="325">
        <v>79</v>
      </c>
    </row>
    <row r="90" spans="1:58" ht="14.25">
      <c r="A90" s="349">
        <v>0</v>
      </c>
      <c r="B90" s="349">
        <v>0</v>
      </c>
      <c r="C90" s="349">
        <v>0</v>
      </c>
      <c r="D90" s="349">
        <v>99999</v>
      </c>
      <c r="E90" s="349">
        <v>9999</v>
      </c>
      <c r="F90" s="350" t="s">
        <v>2157</v>
      </c>
      <c r="G90" s="388" t="b">
        <v>1</v>
      </c>
      <c r="H90" s="389">
        <v>80</v>
      </c>
      <c r="I90" s="390" t="s">
        <v>2016</v>
      </c>
      <c r="J90" s="391" t="s">
        <v>405</v>
      </c>
      <c r="K90" s="392" t="s">
        <v>405</v>
      </c>
      <c r="L90" s="392" t="s">
        <v>405</v>
      </c>
      <c r="M90" s="393">
        <v>9999</v>
      </c>
      <c r="N90" s="394">
        <v>0</v>
      </c>
      <c r="O90" s="390" t="s">
        <v>2016</v>
      </c>
      <c r="P90" s="391" t="s">
        <v>405</v>
      </c>
      <c r="Q90" s="392" t="s">
        <v>405</v>
      </c>
      <c r="R90" s="392" t="s">
        <v>405</v>
      </c>
      <c r="S90" s="393">
        <v>9999</v>
      </c>
      <c r="T90" s="394">
        <v>0</v>
      </c>
      <c r="U90" s="390" t="s">
        <v>2016</v>
      </c>
      <c r="V90" s="391" t="s">
        <v>405</v>
      </c>
      <c r="W90" s="392" t="s">
        <v>405</v>
      </c>
      <c r="X90" s="392" t="s">
        <v>405</v>
      </c>
      <c r="Y90" s="393">
        <v>9999</v>
      </c>
      <c r="Z90" s="394">
        <v>0</v>
      </c>
      <c r="AA90" s="390" t="s">
        <v>2016</v>
      </c>
      <c r="AB90" s="391" t="s">
        <v>405</v>
      </c>
      <c r="AC90" s="392" t="s">
        <v>405</v>
      </c>
      <c r="AD90" s="392" t="s">
        <v>405</v>
      </c>
      <c r="AE90" s="393">
        <v>9999</v>
      </c>
      <c r="AF90" s="394">
        <v>0</v>
      </c>
      <c r="AG90" s="399"/>
      <c r="AH90" s="435">
        <v>0</v>
      </c>
      <c r="AI90" s="395" t="s">
        <v>2016</v>
      </c>
      <c r="AJ90" s="396" t="s">
        <v>2016</v>
      </c>
      <c r="AK90" s="395" t="s">
        <v>2016</v>
      </c>
      <c r="AL90" s="397" t="s">
        <v>2016</v>
      </c>
      <c r="AM90" s="398">
        <v>0</v>
      </c>
      <c r="AN90" s="325">
        <v>0</v>
      </c>
      <c r="AO90" s="325">
        <v>0</v>
      </c>
      <c r="AP90" s="325">
        <v>0</v>
      </c>
      <c r="AQ90" s="325">
        <v>0</v>
      </c>
      <c r="AR90" s="325">
        <v>0</v>
      </c>
      <c r="AT90" s="500">
        <v>0</v>
      </c>
      <c r="AU90" s="500">
        <v>0</v>
      </c>
      <c r="BF90" s="325">
        <v>80</v>
      </c>
    </row>
    <row r="91" spans="1:58" ht="14.25">
      <c r="A91" s="349">
        <v>0</v>
      </c>
      <c r="B91" s="349">
        <v>0</v>
      </c>
      <c r="C91" s="349">
        <v>0</v>
      </c>
      <c r="D91" s="349">
        <v>99999</v>
      </c>
      <c r="E91" s="349">
        <v>9999</v>
      </c>
      <c r="F91" s="350" t="s">
        <v>2158</v>
      </c>
      <c r="G91" s="388" t="b">
        <v>1</v>
      </c>
      <c r="H91" s="389">
        <v>81</v>
      </c>
      <c r="I91" s="390" t="s">
        <v>2016</v>
      </c>
      <c r="J91" s="391" t="s">
        <v>405</v>
      </c>
      <c r="K91" s="392" t="s">
        <v>405</v>
      </c>
      <c r="L91" s="392" t="s">
        <v>405</v>
      </c>
      <c r="M91" s="393">
        <v>9999</v>
      </c>
      <c r="N91" s="394">
        <v>0</v>
      </c>
      <c r="O91" s="390" t="s">
        <v>2016</v>
      </c>
      <c r="P91" s="391" t="s">
        <v>405</v>
      </c>
      <c r="Q91" s="392" t="s">
        <v>405</v>
      </c>
      <c r="R91" s="392" t="s">
        <v>405</v>
      </c>
      <c r="S91" s="393">
        <v>9999</v>
      </c>
      <c r="T91" s="394">
        <v>0</v>
      </c>
      <c r="U91" s="390" t="s">
        <v>2016</v>
      </c>
      <c r="V91" s="391" t="s">
        <v>405</v>
      </c>
      <c r="W91" s="392" t="s">
        <v>405</v>
      </c>
      <c r="X91" s="392" t="s">
        <v>405</v>
      </c>
      <c r="Y91" s="393">
        <v>9999</v>
      </c>
      <c r="Z91" s="394">
        <v>0</v>
      </c>
      <c r="AA91" s="390" t="s">
        <v>2016</v>
      </c>
      <c r="AB91" s="391" t="s">
        <v>405</v>
      </c>
      <c r="AC91" s="392" t="s">
        <v>405</v>
      </c>
      <c r="AD91" s="392" t="s">
        <v>405</v>
      </c>
      <c r="AE91" s="393">
        <v>9999</v>
      </c>
      <c r="AF91" s="394">
        <v>0</v>
      </c>
      <c r="AG91" s="399"/>
      <c r="AH91" s="435">
        <v>0</v>
      </c>
      <c r="AI91" s="395" t="s">
        <v>2016</v>
      </c>
      <c r="AJ91" s="396" t="s">
        <v>2016</v>
      </c>
      <c r="AK91" s="395" t="s">
        <v>2016</v>
      </c>
      <c r="AL91" s="397" t="s">
        <v>2016</v>
      </c>
      <c r="AM91" s="398">
        <v>0</v>
      </c>
      <c r="AN91" s="325">
        <v>0</v>
      </c>
      <c r="AO91" s="325">
        <v>0</v>
      </c>
      <c r="AP91" s="325">
        <v>0</v>
      </c>
      <c r="AQ91" s="325">
        <v>0</v>
      </c>
      <c r="AR91" s="325">
        <v>0</v>
      </c>
      <c r="AT91" s="500">
        <v>0</v>
      </c>
      <c r="AU91" s="500">
        <v>0</v>
      </c>
      <c r="BF91" s="325">
        <v>81</v>
      </c>
    </row>
    <row r="92" spans="1:58" ht="14.25">
      <c r="A92" s="349">
        <v>0</v>
      </c>
      <c r="B92" s="349">
        <v>0</v>
      </c>
      <c r="C92" s="349">
        <v>0</v>
      </c>
      <c r="D92" s="349">
        <v>99999</v>
      </c>
      <c r="E92" s="308">
        <v>9999</v>
      </c>
      <c r="F92" s="350" t="s">
        <v>2159</v>
      </c>
      <c r="G92" s="388" t="b">
        <v>1</v>
      </c>
      <c r="H92" s="389">
        <v>82</v>
      </c>
      <c r="I92" s="390" t="s">
        <v>2016</v>
      </c>
      <c r="J92" s="391" t="s">
        <v>405</v>
      </c>
      <c r="K92" s="392" t="s">
        <v>405</v>
      </c>
      <c r="L92" s="392" t="s">
        <v>405</v>
      </c>
      <c r="M92" s="393">
        <v>9999</v>
      </c>
      <c r="N92" s="394">
        <v>0</v>
      </c>
      <c r="O92" s="390" t="s">
        <v>2016</v>
      </c>
      <c r="P92" s="391" t="s">
        <v>405</v>
      </c>
      <c r="Q92" s="392" t="s">
        <v>405</v>
      </c>
      <c r="R92" s="392" t="s">
        <v>405</v>
      </c>
      <c r="S92" s="393">
        <v>9999</v>
      </c>
      <c r="T92" s="394">
        <v>0</v>
      </c>
      <c r="U92" s="390" t="s">
        <v>2016</v>
      </c>
      <c r="V92" s="391" t="s">
        <v>405</v>
      </c>
      <c r="W92" s="392" t="s">
        <v>405</v>
      </c>
      <c r="X92" s="392" t="s">
        <v>405</v>
      </c>
      <c r="Y92" s="393">
        <v>9999</v>
      </c>
      <c r="Z92" s="394">
        <v>0</v>
      </c>
      <c r="AA92" s="390" t="s">
        <v>2016</v>
      </c>
      <c r="AB92" s="391" t="s">
        <v>405</v>
      </c>
      <c r="AC92" s="392" t="s">
        <v>405</v>
      </c>
      <c r="AD92" s="392" t="s">
        <v>405</v>
      </c>
      <c r="AE92" s="393">
        <v>9999</v>
      </c>
      <c r="AF92" s="394">
        <v>0</v>
      </c>
      <c r="AG92" s="399"/>
      <c r="AH92" s="435">
        <v>0</v>
      </c>
      <c r="AI92" s="395" t="s">
        <v>2016</v>
      </c>
      <c r="AJ92" s="396" t="s">
        <v>2016</v>
      </c>
      <c r="AK92" s="395" t="s">
        <v>2016</v>
      </c>
      <c r="AL92" s="397" t="s">
        <v>2016</v>
      </c>
      <c r="AM92" s="398">
        <v>0</v>
      </c>
      <c r="AN92" s="325">
        <v>0</v>
      </c>
      <c r="AO92" s="325">
        <v>0</v>
      </c>
      <c r="AP92" s="325">
        <v>0</v>
      </c>
      <c r="AQ92" s="325">
        <v>0</v>
      </c>
      <c r="AR92" s="325">
        <v>0</v>
      </c>
      <c r="AT92" s="500">
        <v>0</v>
      </c>
      <c r="AU92" s="500">
        <v>0</v>
      </c>
      <c r="BF92" s="325">
        <v>82</v>
      </c>
    </row>
    <row r="93" spans="1:58" ht="14.25">
      <c r="A93" s="349">
        <v>0</v>
      </c>
      <c r="B93" s="349">
        <v>0</v>
      </c>
      <c r="C93" s="349">
        <v>0</v>
      </c>
      <c r="D93" s="349">
        <v>99999</v>
      </c>
      <c r="E93" s="349">
        <v>9999</v>
      </c>
      <c r="F93" s="350" t="s">
        <v>2160</v>
      </c>
      <c r="G93" s="388" t="b">
        <v>1</v>
      </c>
      <c r="H93" s="389">
        <v>83</v>
      </c>
      <c r="I93" s="390" t="s">
        <v>2016</v>
      </c>
      <c r="J93" s="391" t="s">
        <v>405</v>
      </c>
      <c r="K93" s="392" t="s">
        <v>405</v>
      </c>
      <c r="L93" s="392" t="s">
        <v>405</v>
      </c>
      <c r="M93" s="393">
        <v>9999</v>
      </c>
      <c r="N93" s="394">
        <v>0</v>
      </c>
      <c r="O93" s="390" t="s">
        <v>2016</v>
      </c>
      <c r="P93" s="391" t="s">
        <v>405</v>
      </c>
      <c r="Q93" s="392" t="s">
        <v>405</v>
      </c>
      <c r="R93" s="392" t="s">
        <v>405</v>
      </c>
      <c r="S93" s="393">
        <v>9999</v>
      </c>
      <c r="T93" s="394">
        <v>0</v>
      </c>
      <c r="U93" s="390" t="s">
        <v>2016</v>
      </c>
      <c r="V93" s="391" t="s">
        <v>405</v>
      </c>
      <c r="W93" s="392" t="s">
        <v>405</v>
      </c>
      <c r="X93" s="392" t="s">
        <v>405</v>
      </c>
      <c r="Y93" s="393">
        <v>9999</v>
      </c>
      <c r="Z93" s="394">
        <v>0</v>
      </c>
      <c r="AA93" s="390" t="s">
        <v>2016</v>
      </c>
      <c r="AB93" s="391" t="s">
        <v>405</v>
      </c>
      <c r="AC93" s="392" t="s">
        <v>405</v>
      </c>
      <c r="AD93" s="392" t="s">
        <v>405</v>
      </c>
      <c r="AE93" s="393">
        <v>9999</v>
      </c>
      <c r="AF93" s="394">
        <v>0</v>
      </c>
      <c r="AG93" s="399"/>
      <c r="AH93" s="435">
        <v>0</v>
      </c>
      <c r="AI93" s="395" t="s">
        <v>2016</v>
      </c>
      <c r="AJ93" s="396" t="s">
        <v>2016</v>
      </c>
      <c r="AK93" s="395" t="s">
        <v>2016</v>
      </c>
      <c r="AL93" s="397" t="s">
        <v>2016</v>
      </c>
      <c r="AM93" s="398">
        <v>0</v>
      </c>
      <c r="AN93" s="325">
        <v>0</v>
      </c>
      <c r="AO93" s="325">
        <v>0</v>
      </c>
      <c r="AP93" s="325">
        <v>0</v>
      </c>
      <c r="AQ93" s="325">
        <v>0</v>
      </c>
      <c r="AR93" s="325">
        <v>0</v>
      </c>
      <c r="AT93" s="500">
        <v>0</v>
      </c>
      <c r="AU93" s="500">
        <v>0</v>
      </c>
      <c r="BF93" s="325">
        <v>83</v>
      </c>
    </row>
    <row r="94" spans="1:58" ht="14.25">
      <c r="A94" s="349">
        <v>0</v>
      </c>
      <c r="B94" s="349">
        <v>0</v>
      </c>
      <c r="C94" s="349">
        <v>0</v>
      </c>
      <c r="D94" s="349">
        <v>99999</v>
      </c>
      <c r="E94" s="349">
        <v>9999</v>
      </c>
      <c r="F94" s="350" t="s">
        <v>2161</v>
      </c>
      <c r="G94" s="388" t="b">
        <v>1</v>
      </c>
      <c r="H94" s="389">
        <v>84</v>
      </c>
      <c r="I94" s="390" t="s">
        <v>2016</v>
      </c>
      <c r="J94" s="391" t="s">
        <v>405</v>
      </c>
      <c r="K94" s="392" t="s">
        <v>405</v>
      </c>
      <c r="L94" s="392" t="s">
        <v>405</v>
      </c>
      <c r="M94" s="393">
        <v>9999</v>
      </c>
      <c r="N94" s="394">
        <v>0</v>
      </c>
      <c r="O94" s="390" t="s">
        <v>2016</v>
      </c>
      <c r="P94" s="391" t="s">
        <v>405</v>
      </c>
      <c r="Q94" s="392" t="s">
        <v>405</v>
      </c>
      <c r="R94" s="392" t="s">
        <v>405</v>
      </c>
      <c r="S94" s="393">
        <v>9999</v>
      </c>
      <c r="T94" s="394">
        <v>0</v>
      </c>
      <c r="U94" s="390" t="s">
        <v>2016</v>
      </c>
      <c r="V94" s="391" t="s">
        <v>405</v>
      </c>
      <c r="W94" s="392" t="s">
        <v>405</v>
      </c>
      <c r="X94" s="392" t="s">
        <v>405</v>
      </c>
      <c r="Y94" s="393">
        <v>9999</v>
      </c>
      <c r="Z94" s="394">
        <v>0</v>
      </c>
      <c r="AA94" s="390" t="s">
        <v>2016</v>
      </c>
      <c r="AB94" s="391" t="s">
        <v>405</v>
      </c>
      <c r="AC94" s="392" t="s">
        <v>405</v>
      </c>
      <c r="AD94" s="392" t="s">
        <v>405</v>
      </c>
      <c r="AE94" s="393">
        <v>9999</v>
      </c>
      <c r="AF94" s="394">
        <v>0</v>
      </c>
      <c r="AG94" s="399"/>
      <c r="AH94" s="435">
        <v>0</v>
      </c>
      <c r="AI94" s="395" t="s">
        <v>2016</v>
      </c>
      <c r="AJ94" s="396" t="s">
        <v>2016</v>
      </c>
      <c r="AK94" s="395" t="s">
        <v>2016</v>
      </c>
      <c r="AL94" s="397" t="s">
        <v>2016</v>
      </c>
      <c r="AM94" s="398">
        <v>0</v>
      </c>
      <c r="AN94" s="325">
        <v>0</v>
      </c>
      <c r="AO94" s="325">
        <v>0</v>
      </c>
      <c r="AP94" s="325">
        <v>0</v>
      </c>
      <c r="AQ94" s="325">
        <v>0</v>
      </c>
      <c r="AR94" s="325">
        <v>0</v>
      </c>
      <c r="AT94" s="500">
        <v>0</v>
      </c>
      <c r="AU94" s="500">
        <v>0</v>
      </c>
      <c r="BF94" s="325">
        <v>84</v>
      </c>
    </row>
    <row r="95" spans="1:58" ht="14.25">
      <c r="A95" s="349">
        <v>0</v>
      </c>
      <c r="B95" s="349">
        <v>0</v>
      </c>
      <c r="C95" s="349">
        <v>0</v>
      </c>
      <c r="D95" s="349">
        <v>99999</v>
      </c>
      <c r="E95" s="349">
        <v>9999</v>
      </c>
      <c r="F95" s="350" t="s">
        <v>2162</v>
      </c>
      <c r="G95" s="388" t="b">
        <v>1</v>
      </c>
      <c r="H95" s="389">
        <v>85</v>
      </c>
      <c r="I95" s="390" t="s">
        <v>2016</v>
      </c>
      <c r="J95" s="391" t="s">
        <v>405</v>
      </c>
      <c r="K95" s="392" t="s">
        <v>405</v>
      </c>
      <c r="L95" s="392" t="s">
        <v>405</v>
      </c>
      <c r="M95" s="393">
        <v>9999</v>
      </c>
      <c r="N95" s="394">
        <v>0</v>
      </c>
      <c r="O95" s="390" t="s">
        <v>2016</v>
      </c>
      <c r="P95" s="391" t="s">
        <v>405</v>
      </c>
      <c r="Q95" s="392" t="s">
        <v>405</v>
      </c>
      <c r="R95" s="392" t="s">
        <v>405</v>
      </c>
      <c r="S95" s="393">
        <v>9999</v>
      </c>
      <c r="T95" s="394">
        <v>0</v>
      </c>
      <c r="U95" s="390" t="s">
        <v>2016</v>
      </c>
      <c r="V95" s="391" t="s">
        <v>405</v>
      </c>
      <c r="W95" s="392" t="s">
        <v>405</v>
      </c>
      <c r="X95" s="392" t="s">
        <v>405</v>
      </c>
      <c r="Y95" s="393">
        <v>9999</v>
      </c>
      <c r="Z95" s="394">
        <v>0</v>
      </c>
      <c r="AA95" s="390" t="s">
        <v>2016</v>
      </c>
      <c r="AB95" s="391" t="s">
        <v>405</v>
      </c>
      <c r="AC95" s="392" t="s">
        <v>405</v>
      </c>
      <c r="AD95" s="392" t="s">
        <v>405</v>
      </c>
      <c r="AE95" s="393">
        <v>9999</v>
      </c>
      <c r="AF95" s="394">
        <v>0</v>
      </c>
      <c r="AG95" s="399"/>
      <c r="AH95" s="435">
        <v>0</v>
      </c>
      <c r="AI95" s="395" t="s">
        <v>2016</v>
      </c>
      <c r="AJ95" s="396" t="s">
        <v>2016</v>
      </c>
      <c r="AK95" s="395" t="s">
        <v>2016</v>
      </c>
      <c r="AL95" s="397" t="s">
        <v>2016</v>
      </c>
      <c r="AM95" s="398">
        <v>0</v>
      </c>
      <c r="AN95" s="325">
        <v>0</v>
      </c>
      <c r="AO95" s="325">
        <v>0</v>
      </c>
      <c r="AP95" s="325">
        <v>0</v>
      </c>
      <c r="AQ95" s="325">
        <v>0</v>
      </c>
      <c r="AR95" s="325">
        <v>0</v>
      </c>
      <c r="AT95" s="500">
        <v>0</v>
      </c>
      <c r="AU95" s="500">
        <v>0</v>
      </c>
      <c r="BF95" s="325">
        <v>85</v>
      </c>
    </row>
    <row r="96" spans="1:58" ht="14.25">
      <c r="A96" s="349">
        <v>0</v>
      </c>
      <c r="B96" s="349">
        <v>0</v>
      </c>
      <c r="C96" s="349">
        <v>0</v>
      </c>
      <c r="D96" s="349">
        <v>99999</v>
      </c>
      <c r="E96" s="349">
        <v>9999</v>
      </c>
      <c r="F96" s="350" t="s">
        <v>2163</v>
      </c>
      <c r="G96" s="388" t="b">
        <v>1</v>
      </c>
      <c r="H96" s="389">
        <v>86</v>
      </c>
      <c r="I96" s="390" t="s">
        <v>2016</v>
      </c>
      <c r="J96" s="391" t="s">
        <v>405</v>
      </c>
      <c r="K96" s="392" t="s">
        <v>405</v>
      </c>
      <c r="L96" s="392" t="s">
        <v>405</v>
      </c>
      <c r="M96" s="393">
        <v>9999</v>
      </c>
      <c r="N96" s="394">
        <v>0</v>
      </c>
      <c r="O96" s="390" t="s">
        <v>2016</v>
      </c>
      <c r="P96" s="391" t="s">
        <v>405</v>
      </c>
      <c r="Q96" s="392" t="s">
        <v>405</v>
      </c>
      <c r="R96" s="392" t="s">
        <v>405</v>
      </c>
      <c r="S96" s="393">
        <v>9999</v>
      </c>
      <c r="T96" s="394">
        <v>0</v>
      </c>
      <c r="U96" s="390" t="s">
        <v>2016</v>
      </c>
      <c r="V96" s="391" t="s">
        <v>405</v>
      </c>
      <c r="W96" s="392" t="s">
        <v>405</v>
      </c>
      <c r="X96" s="392" t="s">
        <v>405</v>
      </c>
      <c r="Y96" s="393">
        <v>9999</v>
      </c>
      <c r="Z96" s="394">
        <v>0</v>
      </c>
      <c r="AA96" s="390" t="s">
        <v>2016</v>
      </c>
      <c r="AB96" s="391" t="s">
        <v>405</v>
      </c>
      <c r="AC96" s="392" t="s">
        <v>405</v>
      </c>
      <c r="AD96" s="392" t="s">
        <v>405</v>
      </c>
      <c r="AE96" s="393">
        <v>9999</v>
      </c>
      <c r="AF96" s="394">
        <v>0</v>
      </c>
      <c r="AG96" s="399"/>
      <c r="AH96" s="435">
        <v>0</v>
      </c>
      <c r="AI96" s="395" t="s">
        <v>2016</v>
      </c>
      <c r="AJ96" s="396" t="s">
        <v>2016</v>
      </c>
      <c r="AK96" s="395" t="s">
        <v>2016</v>
      </c>
      <c r="AL96" s="397" t="s">
        <v>2016</v>
      </c>
      <c r="AM96" s="398">
        <v>0</v>
      </c>
      <c r="AN96" s="325">
        <v>0</v>
      </c>
      <c r="AO96" s="325">
        <v>0</v>
      </c>
      <c r="AP96" s="325">
        <v>0</v>
      </c>
      <c r="AQ96" s="325">
        <v>0</v>
      </c>
      <c r="AR96" s="325">
        <v>0</v>
      </c>
      <c r="AT96" s="500">
        <v>0</v>
      </c>
      <c r="AU96" s="500">
        <v>0</v>
      </c>
      <c r="BF96" s="325">
        <v>86</v>
      </c>
    </row>
    <row r="97" spans="1:58" ht="14.25">
      <c r="A97" s="349">
        <v>0</v>
      </c>
      <c r="B97" s="349">
        <v>0</v>
      </c>
      <c r="C97" s="349">
        <v>0</v>
      </c>
      <c r="D97" s="349">
        <v>99999</v>
      </c>
      <c r="E97" s="308">
        <v>9999</v>
      </c>
      <c r="F97" s="350" t="s">
        <v>2164</v>
      </c>
      <c r="G97" s="388" t="b">
        <v>1</v>
      </c>
      <c r="H97" s="389">
        <v>87</v>
      </c>
      <c r="I97" s="390" t="s">
        <v>2016</v>
      </c>
      <c r="J97" s="391" t="s">
        <v>405</v>
      </c>
      <c r="K97" s="392" t="s">
        <v>405</v>
      </c>
      <c r="L97" s="392" t="s">
        <v>405</v>
      </c>
      <c r="M97" s="393">
        <v>9999</v>
      </c>
      <c r="N97" s="394">
        <v>0</v>
      </c>
      <c r="O97" s="390" t="s">
        <v>2016</v>
      </c>
      <c r="P97" s="391" t="s">
        <v>405</v>
      </c>
      <c r="Q97" s="392" t="s">
        <v>405</v>
      </c>
      <c r="R97" s="392" t="s">
        <v>405</v>
      </c>
      <c r="S97" s="393">
        <v>9999</v>
      </c>
      <c r="T97" s="394">
        <v>0</v>
      </c>
      <c r="U97" s="390" t="s">
        <v>2016</v>
      </c>
      <c r="V97" s="391" t="s">
        <v>405</v>
      </c>
      <c r="W97" s="392" t="s">
        <v>405</v>
      </c>
      <c r="X97" s="392" t="s">
        <v>405</v>
      </c>
      <c r="Y97" s="393">
        <v>9999</v>
      </c>
      <c r="Z97" s="394">
        <v>0</v>
      </c>
      <c r="AA97" s="390" t="s">
        <v>2016</v>
      </c>
      <c r="AB97" s="391" t="s">
        <v>405</v>
      </c>
      <c r="AC97" s="392" t="s">
        <v>405</v>
      </c>
      <c r="AD97" s="392" t="s">
        <v>405</v>
      </c>
      <c r="AE97" s="393">
        <v>9999</v>
      </c>
      <c r="AF97" s="394">
        <v>0</v>
      </c>
      <c r="AG97" s="399"/>
      <c r="AH97" s="435">
        <v>0</v>
      </c>
      <c r="AI97" s="395" t="s">
        <v>2016</v>
      </c>
      <c r="AJ97" s="396" t="s">
        <v>2016</v>
      </c>
      <c r="AK97" s="395" t="s">
        <v>2016</v>
      </c>
      <c r="AL97" s="397" t="s">
        <v>2016</v>
      </c>
      <c r="AM97" s="398">
        <v>0</v>
      </c>
      <c r="AN97" s="325">
        <v>0</v>
      </c>
      <c r="AO97" s="325">
        <v>0</v>
      </c>
      <c r="AP97" s="325">
        <v>0</v>
      </c>
      <c r="AQ97" s="325">
        <v>0</v>
      </c>
      <c r="AR97" s="325">
        <v>0</v>
      </c>
      <c r="AT97" s="500">
        <v>0</v>
      </c>
      <c r="AU97" s="500">
        <v>0</v>
      </c>
      <c r="BF97" s="325">
        <v>87</v>
      </c>
    </row>
    <row r="98" spans="1:58" ht="14.25">
      <c r="A98" s="349">
        <v>0</v>
      </c>
      <c r="B98" s="349">
        <v>0</v>
      </c>
      <c r="C98" s="349">
        <v>0</v>
      </c>
      <c r="D98" s="349">
        <v>99999</v>
      </c>
      <c r="E98" s="349">
        <v>9999</v>
      </c>
      <c r="F98" s="350" t="s">
        <v>2165</v>
      </c>
      <c r="G98" s="388" t="b">
        <v>1</v>
      </c>
      <c r="H98" s="389">
        <v>88</v>
      </c>
      <c r="I98" s="390" t="s">
        <v>2016</v>
      </c>
      <c r="J98" s="391" t="s">
        <v>405</v>
      </c>
      <c r="K98" s="392" t="s">
        <v>405</v>
      </c>
      <c r="L98" s="392" t="s">
        <v>405</v>
      </c>
      <c r="M98" s="393">
        <v>9999</v>
      </c>
      <c r="N98" s="394">
        <v>0</v>
      </c>
      <c r="O98" s="390" t="s">
        <v>2016</v>
      </c>
      <c r="P98" s="391" t="s">
        <v>405</v>
      </c>
      <c r="Q98" s="392" t="s">
        <v>405</v>
      </c>
      <c r="R98" s="392" t="s">
        <v>405</v>
      </c>
      <c r="S98" s="393">
        <v>9999</v>
      </c>
      <c r="T98" s="394">
        <v>0</v>
      </c>
      <c r="U98" s="390" t="s">
        <v>2016</v>
      </c>
      <c r="V98" s="391" t="s">
        <v>405</v>
      </c>
      <c r="W98" s="392" t="s">
        <v>405</v>
      </c>
      <c r="X98" s="392" t="s">
        <v>405</v>
      </c>
      <c r="Y98" s="393">
        <v>9999</v>
      </c>
      <c r="Z98" s="394">
        <v>0</v>
      </c>
      <c r="AA98" s="390" t="s">
        <v>2016</v>
      </c>
      <c r="AB98" s="391" t="s">
        <v>405</v>
      </c>
      <c r="AC98" s="392" t="s">
        <v>405</v>
      </c>
      <c r="AD98" s="392" t="s">
        <v>405</v>
      </c>
      <c r="AE98" s="393">
        <v>9999</v>
      </c>
      <c r="AF98" s="394">
        <v>0</v>
      </c>
      <c r="AG98" s="399"/>
      <c r="AH98" s="435">
        <v>0</v>
      </c>
      <c r="AI98" s="395" t="s">
        <v>2016</v>
      </c>
      <c r="AJ98" s="396" t="s">
        <v>2016</v>
      </c>
      <c r="AK98" s="395" t="s">
        <v>2016</v>
      </c>
      <c r="AL98" s="397" t="s">
        <v>2016</v>
      </c>
      <c r="AM98" s="398">
        <v>0</v>
      </c>
      <c r="AN98" s="325">
        <v>0</v>
      </c>
      <c r="AO98" s="325">
        <v>0</v>
      </c>
      <c r="AP98" s="325">
        <v>0</v>
      </c>
      <c r="AQ98" s="325">
        <v>0</v>
      </c>
      <c r="AR98" s="325">
        <v>0</v>
      </c>
      <c r="AT98" s="500">
        <v>0</v>
      </c>
      <c r="AU98" s="500">
        <v>0</v>
      </c>
      <c r="BF98" s="325">
        <v>88</v>
      </c>
    </row>
    <row r="99" spans="1:58" ht="14.25">
      <c r="A99" s="349">
        <v>0</v>
      </c>
      <c r="B99" s="349">
        <v>0</v>
      </c>
      <c r="C99" s="349">
        <v>0</v>
      </c>
      <c r="D99" s="349">
        <v>99999</v>
      </c>
      <c r="E99" s="349">
        <v>9999</v>
      </c>
      <c r="F99" s="350" t="s">
        <v>2166</v>
      </c>
      <c r="G99" s="388" t="b">
        <v>1</v>
      </c>
      <c r="H99" s="389">
        <v>89</v>
      </c>
      <c r="I99" s="390" t="s">
        <v>2016</v>
      </c>
      <c r="J99" s="391" t="s">
        <v>405</v>
      </c>
      <c r="K99" s="392" t="s">
        <v>405</v>
      </c>
      <c r="L99" s="392" t="s">
        <v>405</v>
      </c>
      <c r="M99" s="393">
        <v>9999</v>
      </c>
      <c r="N99" s="394">
        <v>0</v>
      </c>
      <c r="O99" s="390" t="s">
        <v>2016</v>
      </c>
      <c r="P99" s="391" t="s">
        <v>405</v>
      </c>
      <c r="Q99" s="392" t="s">
        <v>405</v>
      </c>
      <c r="R99" s="392" t="s">
        <v>405</v>
      </c>
      <c r="S99" s="393">
        <v>9999</v>
      </c>
      <c r="T99" s="394">
        <v>0</v>
      </c>
      <c r="U99" s="390" t="s">
        <v>2016</v>
      </c>
      <c r="V99" s="391" t="s">
        <v>405</v>
      </c>
      <c r="W99" s="392" t="s">
        <v>405</v>
      </c>
      <c r="X99" s="392" t="s">
        <v>405</v>
      </c>
      <c r="Y99" s="393">
        <v>9999</v>
      </c>
      <c r="Z99" s="394">
        <v>0</v>
      </c>
      <c r="AA99" s="390" t="s">
        <v>2016</v>
      </c>
      <c r="AB99" s="391" t="s">
        <v>405</v>
      </c>
      <c r="AC99" s="392" t="s">
        <v>405</v>
      </c>
      <c r="AD99" s="392" t="s">
        <v>405</v>
      </c>
      <c r="AE99" s="393">
        <v>9999</v>
      </c>
      <c r="AF99" s="394">
        <v>0</v>
      </c>
      <c r="AG99" s="399"/>
      <c r="AH99" s="435">
        <v>0</v>
      </c>
      <c r="AI99" s="395" t="s">
        <v>2016</v>
      </c>
      <c r="AJ99" s="396" t="s">
        <v>2016</v>
      </c>
      <c r="AK99" s="395" t="s">
        <v>2016</v>
      </c>
      <c r="AL99" s="397" t="s">
        <v>2016</v>
      </c>
      <c r="AM99" s="398">
        <v>0</v>
      </c>
      <c r="AN99" s="325">
        <v>0</v>
      </c>
      <c r="AO99" s="325">
        <v>0</v>
      </c>
      <c r="AP99" s="325">
        <v>0</v>
      </c>
      <c r="AQ99" s="325">
        <v>0</v>
      </c>
      <c r="AR99" s="325">
        <v>0</v>
      </c>
      <c r="AT99" s="500">
        <v>0</v>
      </c>
      <c r="AU99" s="500">
        <v>0</v>
      </c>
      <c r="BF99" s="325">
        <v>89</v>
      </c>
    </row>
    <row r="100" spans="1:58" ht="14.25">
      <c r="A100" s="349">
        <v>0</v>
      </c>
      <c r="B100" s="349">
        <v>0</v>
      </c>
      <c r="C100" s="349">
        <v>0</v>
      </c>
      <c r="D100" s="349">
        <v>99999</v>
      </c>
      <c r="E100" s="349">
        <v>9999</v>
      </c>
      <c r="F100" s="350" t="s">
        <v>2167</v>
      </c>
      <c r="G100" s="388" t="b">
        <v>1</v>
      </c>
      <c r="H100" s="389">
        <v>90</v>
      </c>
      <c r="I100" s="390" t="s">
        <v>2016</v>
      </c>
      <c r="J100" s="391" t="s">
        <v>405</v>
      </c>
      <c r="K100" s="392" t="s">
        <v>405</v>
      </c>
      <c r="L100" s="392" t="s">
        <v>405</v>
      </c>
      <c r="M100" s="393">
        <v>9999</v>
      </c>
      <c r="N100" s="394">
        <v>0</v>
      </c>
      <c r="O100" s="390" t="s">
        <v>2016</v>
      </c>
      <c r="P100" s="391" t="s">
        <v>405</v>
      </c>
      <c r="Q100" s="392" t="s">
        <v>405</v>
      </c>
      <c r="R100" s="392" t="s">
        <v>405</v>
      </c>
      <c r="S100" s="393">
        <v>9999</v>
      </c>
      <c r="T100" s="394">
        <v>0</v>
      </c>
      <c r="U100" s="390" t="s">
        <v>2016</v>
      </c>
      <c r="V100" s="391" t="s">
        <v>405</v>
      </c>
      <c r="W100" s="392" t="s">
        <v>405</v>
      </c>
      <c r="X100" s="392" t="s">
        <v>405</v>
      </c>
      <c r="Y100" s="393">
        <v>9999</v>
      </c>
      <c r="Z100" s="394">
        <v>0</v>
      </c>
      <c r="AA100" s="390" t="s">
        <v>2016</v>
      </c>
      <c r="AB100" s="391" t="s">
        <v>405</v>
      </c>
      <c r="AC100" s="392" t="s">
        <v>405</v>
      </c>
      <c r="AD100" s="392" t="s">
        <v>405</v>
      </c>
      <c r="AE100" s="393">
        <v>9999</v>
      </c>
      <c r="AF100" s="394">
        <v>0</v>
      </c>
      <c r="AG100" s="399"/>
      <c r="AH100" s="435">
        <v>0</v>
      </c>
      <c r="AI100" s="395" t="s">
        <v>2016</v>
      </c>
      <c r="AJ100" s="396" t="s">
        <v>2016</v>
      </c>
      <c r="AK100" s="395" t="s">
        <v>2016</v>
      </c>
      <c r="AL100" s="397" t="s">
        <v>2016</v>
      </c>
      <c r="AM100" s="398">
        <v>0</v>
      </c>
      <c r="AN100" s="325">
        <v>0</v>
      </c>
      <c r="AO100" s="325">
        <v>0</v>
      </c>
      <c r="AP100" s="325">
        <v>0</v>
      </c>
      <c r="AQ100" s="325">
        <v>0</v>
      </c>
      <c r="AR100" s="325">
        <v>0</v>
      </c>
      <c r="AT100" s="500">
        <v>0</v>
      </c>
      <c r="AU100" s="500">
        <v>0</v>
      </c>
      <c r="BF100" s="325">
        <v>90</v>
      </c>
    </row>
    <row r="101" spans="1:58" ht="14.25">
      <c r="A101" s="349">
        <v>0</v>
      </c>
      <c r="B101" s="349">
        <v>0</v>
      </c>
      <c r="C101" s="349">
        <v>0</v>
      </c>
      <c r="D101" s="349">
        <v>99999</v>
      </c>
      <c r="E101" s="349">
        <v>9999</v>
      </c>
      <c r="F101" s="350" t="s">
        <v>2168</v>
      </c>
      <c r="G101" s="388" t="b">
        <v>1</v>
      </c>
      <c r="H101" s="389">
        <v>91</v>
      </c>
      <c r="I101" s="390" t="s">
        <v>2016</v>
      </c>
      <c r="J101" s="391" t="s">
        <v>405</v>
      </c>
      <c r="K101" s="392" t="s">
        <v>405</v>
      </c>
      <c r="L101" s="392" t="s">
        <v>405</v>
      </c>
      <c r="M101" s="393">
        <v>9999</v>
      </c>
      <c r="N101" s="394">
        <v>0</v>
      </c>
      <c r="O101" s="390" t="s">
        <v>2016</v>
      </c>
      <c r="P101" s="391" t="s">
        <v>405</v>
      </c>
      <c r="Q101" s="392" t="s">
        <v>405</v>
      </c>
      <c r="R101" s="392" t="s">
        <v>405</v>
      </c>
      <c r="S101" s="393">
        <v>9999</v>
      </c>
      <c r="T101" s="394">
        <v>0</v>
      </c>
      <c r="U101" s="390" t="s">
        <v>2016</v>
      </c>
      <c r="V101" s="391" t="s">
        <v>405</v>
      </c>
      <c r="W101" s="392" t="s">
        <v>405</v>
      </c>
      <c r="X101" s="392" t="s">
        <v>405</v>
      </c>
      <c r="Y101" s="393">
        <v>9999</v>
      </c>
      <c r="Z101" s="394">
        <v>0</v>
      </c>
      <c r="AA101" s="390" t="s">
        <v>2016</v>
      </c>
      <c r="AB101" s="391" t="s">
        <v>405</v>
      </c>
      <c r="AC101" s="392" t="s">
        <v>405</v>
      </c>
      <c r="AD101" s="392" t="s">
        <v>405</v>
      </c>
      <c r="AE101" s="393">
        <v>9999</v>
      </c>
      <c r="AF101" s="394">
        <v>0</v>
      </c>
      <c r="AG101" s="399"/>
      <c r="AH101" s="435">
        <v>0</v>
      </c>
      <c r="AI101" s="395" t="s">
        <v>2016</v>
      </c>
      <c r="AJ101" s="396" t="s">
        <v>2016</v>
      </c>
      <c r="AK101" s="395" t="s">
        <v>2016</v>
      </c>
      <c r="AL101" s="397" t="s">
        <v>2016</v>
      </c>
      <c r="AM101" s="398">
        <v>0</v>
      </c>
      <c r="AN101" s="325">
        <v>0</v>
      </c>
      <c r="AO101" s="325">
        <v>0</v>
      </c>
      <c r="AP101" s="325">
        <v>0</v>
      </c>
      <c r="AQ101" s="325">
        <v>0</v>
      </c>
      <c r="AR101" s="325">
        <v>0</v>
      </c>
      <c r="AT101" s="500">
        <v>0</v>
      </c>
      <c r="AU101" s="500">
        <v>0</v>
      </c>
      <c r="BF101" s="325">
        <v>91</v>
      </c>
    </row>
    <row r="102" spans="1:58" ht="14.25">
      <c r="A102" s="349">
        <v>0</v>
      </c>
      <c r="B102" s="349">
        <v>0</v>
      </c>
      <c r="C102" s="349">
        <v>0</v>
      </c>
      <c r="D102" s="349">
        <v>99999</v>
      </c>
      <c r="E102" s="349">
        <v>9999</v>
      </c>
      <c r="F102" s="350" t="s">
        <v>2169</v>
      </c>
      <c r="G102" s="388" t="b">
        <v>1</v>
      </c>
      <c r="H102" s="389">
        <v>92</v>
      </c>
      <c r="I102" s="390" t="s">
        <v>2016</v>
      </c>
      <c r="J102" s="391" t="s">
        <v>405</v>
      </c>
      <c r="K102" s="392" t="s">
        <v>405</v>
      </c>
      <c r="L102" s="392" t="s">
        <v>405</v>
      </c>
      <c r="M102" s="393">
        <v>9999</v>
      </c>
      <c r="N102" s="394">
        <v>0</v>
      </c>
      <c r="O102" s="390" t="s">
        <v>2016</v>
      </c>
      <c r="P102" s="391" t="s">
        <v>405</v>
      </c>
      <c r="Q102" s="392" t="s">
        <v>405</v>
      </c>
      <c r="R102" s="392" t="s">
        <v>405</v>
      </c>
      <c r="S102" s="393">
        <v>9999</v>
      </c>
      <c r="T102" s="394">
        <v>0</v>
      </c>
      <c r="U102" s="390" t="s">
        <v>2016</v>
      </c>
      <c r="V102" s="391" t="s">
        <v>405</v>
      </c>
      <c r="W102" s="392" t="s">
        <v>405</v>
      </c>
      <c r="X102" s="392" t="s">
        <v>405</v>
      </c>
      <c r="Y102" s="393">
        <v>9999</v>
      </c>
      <c r="Z102" s="394">
        <v>0</v>
      </c>
      <c r="AA102" s="390" t="s">
        <v>2016</v>
      </c>
      <c r="AB102" s="391" t="s">
        <v>405</v>
      </c>
      <c r="AC102" s="392" t="s">
        <v>405</v>
      </c>
      <c r="AD102" s="392" t="s">
        <v>405</v>
      </c>
      <c r="AE102" s="393">
        <v>9999</v>
      </c>
      <c r="AF102" s="394">
        <v>0</v>
      </c>
      <c r="AG102" s="399"/>
      <c r="AH102" s="435">
        <v>0</v>
      </c>
      <c r="AI102" s="395" t="s">
        <v>2016</v>
      </c>
      <c r="AJ102" s="396" t="s">
        <v>2016</v>
      </c>
      <c r="AK102" s="395" t="s">
        <v>2016</v>
      </c>
      <c r="AL102" s="397" t="s">
        <v>2016</v>
      </c>
      <c r="AM102" s="398">
        <v>0</v>
      </c>
      <c r="AN102" s="325">
        <v>0</v>
      </c>
      <c r="AO102" s="325">
        <v>0</v>
      </c>
      <c r="AP102" s="325">
        <v>0</v>
      </c>
      <c r="AQ102" s="325">
        <v>0</v>
      </c>
      <c r="AR102" s="325">
        <v>0</v>
      </c>
      <c r="AT102" s="500">
        <v>0</v>
      </c>
      <c r="AU102" s="500">
        <v>0</v>
      </c>
      <c r="BF102" s="325">
        <v>92</v>
      </c>
    </row>
    <row r="103" spans="1:58" ht="14.25">
      <c r="A103" s="349">
        <v>0</v>
      </c>
      <c r="B103" s="349">
        <v>0</v>
      </c>
      <c r="C103" s="349">
        <v>0</v>
      </c>
      <c r="D103" s="349">
        <v>99999</v>
      </c>
      <c r="E103" s="349">
        <v>9999</v>
      </c>
      <c r="F103" s="350" t="s">
        <v>2170</v>
      </c>
      <c r="G103" s="388" t="b">
        <v>1</v>
      </c>
      <c r="H103" s="389">
        <v>93</v>
      </c>
      <c r="I103" s="390" t="s">
        <v>2016</v>
      </c>
      <c r="J103" s="391" t="s">
        <v>405</v>
      </c>
      <c r="K103" s="392" t="s">
        <v>405</v>
      </c>
      <c r="L103" s="392" t="s">
        <v>405</v>
      </c>
      <c r="M103" s="393">
        <v>9999</v>
      </c>
      <c r="N103" s="394">
        <v>0</v>
      </c>
      <c r="O103" s="390" t="s">
        <v>2016</v>
      </c>
      <c r="P103" s="391" t="s">
        <v>405</v>
      </c>
      <c r="Q103" s="392" t="s">
        <v>405</v>
      </c>
      <c r="R103" s="392" t="s">
        <v>405</v>
      </c>
      <c r="S103" s="393">
        <v>9999</v>
      </c>
      <c r="T103" s="394">
        <v>0</v>
      </c>
      <c r="U103" s="390" t="s">
        <v>2016</v>
      </c>
      <c r="V103" s="391" t="s">
        <v>405</v>
      </c>
      <c r="W103" s="392" t="s">
        <v>405</v>
      </c>
      <c r="X103" s="392" t="s">
        <v>405</v>
      </c>
      <c r="Y103" s="393">
        <v>9999</v>
      </c>
      <c r="Z103" s="394">
        <v>0</v>
      </c>
      <c r="AA103" s="390" t="s">
        <v>2016</v>
      </c>
      <c r="AB103" s="391" t="s">
        <v>405</v>
      </c>
      <c r="AC103" s="392" t="s">
        <v>405</v>
      </c>
      <c r="AD103" s="392" t="s">
        <v>405</v>
      </c>
      <c r="AE103" s="393">
        <v>9999</v>
      </c>
      <c r="AF103" s="394">
        <v>0</v>
      </c>
      <c r="AG103" s="399"/>
      <c r="AH103" s="435">
        <v>0</v>
      </c>
      <c r="AI103" s="395" t="s">
        <v>2016</v>
      </c>
      <c r="AJ103" s="396" t="s">
        <v>2016</v>
      </c>
      <c r="AK103" s="395" t="s">
        <v>2016</v>
      </c>
      <c r="AL103" s="397" t="s">
        <v>2016</v>
      </c>
      <c r="AM103" s="398">
        <v>0</v>
      </c>
      <c r="AN103" s="325">
        <v>0</v>
      </c>
      <c r="AO103" s="325">
        <v>0</v>
      </c>
      <c r="AP103" s="325">
        <v>0</v>
      </c>
      <c r="AQ103" s="325">
        <v>0</v>
      </c>
      <c r="AR103" s="325">
        <v>0</v>
      </c>
      <c r="AT103" s="500">
        <v>0</v>
      </c>
      <c r="AU103" s="500">
        <v>0</v>
      </c>
      <c r="BF103" s="325">
        <v>93</v>
      </c>
    </row>
    <row r="104" spans="1:58" ht="14.25">
      <c r="A104" s="349">
        <v>0</v>
      </c>
      <c r="B104" s="349">
        <v>0</v>
      </c>
      <c r="C104" s="349">
        <v>0</v>
      </c>
      <c r="D104" s="349">
        <v>99999</v>
      </c>
      <c r="E104" s="349">
        <v>9999</v>
      </c>
      <c r="F104" s="350" t="s">
        <v>2171</v>
      </c>
      <c r="G104" s="388" t="b">
        <v>1</v>
      </c>
      <c r="H104" s="389">
        <v>94</v>
      </c>
      <c r="I104" s="390" t="s">
        <v>2016</v>
      </c>
      <c r="J104" s="391" t="s">
        <v>405</v>
      </c>
      <c r="K104" s="392" t="s">
        <v>405</v>
      </c>
      <c r="L104" s="392" t="s">
        <v>405</v>
      </c>
      <c r="M104" s="393">
        <v>9999</v>
      </c>
      <c r="N104" s="394">
        <v>0</v>
      </c>
      <c r="O104" s="390" t="s">
        <v>2016</v>
      </c>
      <c r="P104" s="391" t="s">
        <v>405</v>
      </c>
      <c r="Q104" s="392" t="s">
        <v>405</v>
      </c>
      <c r="R104" s="392" t="s">
        <v>405</v>
      </c>
      <c r="S104" s="393">
        <v>9999</v>
      </c>
      <c r="T104" s="394">
        <v>0</v>
      </c>
      <c r="U104" s="390" t="s">
        <v>2016</v>
      </c>
      <c r="V104" s="391" t="s">
        <v>405</v>
      </c>
      <c r="W104" s="392" t="s">
        <v>405</v>
      </c>
      <c r="X104" s="392" t="s">
        <v>405</v>
      </c>
      <c r="Y104" s="393">
        <v>9999</v>
      </c>
      <c r="Z104" s="394">
        <v>0</v>
      </c>
      <c r="AA104" s="390" t="s">
        <v>2016</v>
      </c>
      <c r="AB104" s="391" t="s">
        <v>405</v>
      </c>
      <c r="AC104" s="392" t="s">
        <v>405</v>
      </c>
      <c r="AD104" s="392" t="s">
        <v>405</v>
      </c>
      <c r="AE104" s="393">
        <v>9999</v>
      </c>
      <c r="AF104" s="394">
        <v>0</v>
      </c>
      <c r="AG104" s="399"/>
      <c r="AH104" s="435">
        <v>0</v>
      </c>
      <c r="AI104" s="395" t="s">
        <v>2016</v>
      </c>
      <c r="AJ104" s="396" t="s">
        <v>2016</v>
      </c>
      <c r="AK104" s="395" t="s">
        <v>2016</v>
      </c>
      <c r="AL104" s="397" t="s">
        <v>2016</v>
      </c>
      <c r="AM104" s="398">
        <v>0</v>
      </c>
      <c r="AN104" s="325">
        <v>0</v>
      </c>
      <c r="AO104" s="325">
        <v>0</v>
      </c>
      <c r="AP104" s="325">
        <v>0</v>
      </c>
      <c r="AQ104" s="325">
        <v>0</v>
      </c>
      <c r="AR104" s="325">
        <v>0</v>
      </c>
      <c r="AT104" s="500">
        <v>0</v>
      </c>
      <c r="AU104" s="500">
        <v>0</v>
      </c>
      <c r="BF104" s="325">
        <v>94</v>
      </c>
    </row>
    <row r="105" spans="1:58" ht="14.25">
      <c r="A105" s="349">
        <v>0</v>
      </c>
      <c r="B105" s="349">
        <v>0</v>
      </c>
      <c r="C105" s="349">
        <v>0</v>
      </c>
      <c r="D105" s="349">
        <v>99999</v>
      </c>
      <c r="E105" s="349">
        <v>9999</v>
      </c>
      <c r="F105" s="350" t="s">
        <v>2172</v>
      </c>
      <c r="G105" s="388" t="b">
        <v>1</v>
      </c>
      <c r="H105" s="389">
        <v>95</v>
      </c>
      <c r="I105" s="390" t="s">
        <v>2016</v>
      </c>
      <c r="J105" s="391" t="s">
        <v>405</v>
      </c>
      <c r="K105" s="392" t="s">
        <v>405</v>
      </c>
      <c r="L105" s="392" t="s">
        <v>405</v>
      </c>
      <c r="M105" s="393">
        <v>9999</v>
      </c>
      <c r="N105" s="394">
        <v>0</v>
      </c>
      <c r="O105" s="390" t="s">
        <v>2016</v>
      </c>
      <c r="P105" s="391" t="s">
        <v>405</v>
      </c>
      <c r="Q105" s="392" t="s">
        <v>405</v>
      </c>
      <c r="R105" s="392" t="s">
        <v>405</v>
      </c>
      <c r="S105" s="393">
        <v>9999</v>
      </c>
      <c r="T105" s="394">
        <v>0</v>
      </c>
      <c r="U105" s="390" t="s">
        <v>2016</v>
      </c>
      <c r="V105" s="391" t="s">
        <v>405</v>
      </c>
      <c r="W105" s="392" t="s">
        <v>405</v>
      </c>
      <c r="X105" s="392" t="s">
        <v>405</v>
      </c>
      <c r="Y105" s="393">
        <v>9999</v>
      </c>
      <c r="Z105" s="394">
        <v>0</v>
      </c>
      <c r="AA105" s="390" t="s">
        <v>2016</v>
      </c>
      <c r="AB105" s="391" t="s">
        <v>405</v>
      </c>
      <c r="AC105" s="392" t="s">
        <v>405</v>
      </c>
      <c r="AD105" s="392" t="s">
        <v>405</v>
      </c>
      <c r="AE105" s="393">
        <v>9999</v>
      </c>
      <c r="AF105" s="394">
        <v>0</v>
      </c>
      <c r="AG105" s="399"/>
      <c r="AH105" s="435">
        <v>0</v>
      </c>
      <c r="AI105" s="395" t="s">
        <v>2016</v>
      </c>
      <c r="AJ105" s="396" t="s">
        <v>2016</v>
      </c>
      <c r="AK105" s="395" t="s">
        <v>2016</v>
      </c>
      <c r="AL105" s="397" t="s">
        <v>2016</v>
      </c>
      <c r="AM105" s="398">
        <v>0</v>
      </c>
      <c r="AN105" s="325">
        <v>0</v>
      </c>
      <c r="AO105" s="325">
        <v>0</v>
      </c>
      <c r="AP105" s="325">
        <v>0</v>
      </c>
      <c r="AQ105" s="325">
        <v>0</v>
      </c>
      <c r="AR105" s="325">
        <v>0</v>
      </c>
      <c r="AT105" s="500">
        <v>0</v>
      </c>
      <c r="AU105" s="500">
        <v>0</v>
      </c>
      <c r="BF105" s="325">
        <v>95</v>
      </c>
    </row>
    <row r="106" spans="1:58" ht="14.25">
      <c r="A106" s="349">
        <v>0</v>
      </c>
      <c r="B106" s="349">
        <v>0</v>
      </c>
      <c r="C106" s="349">
        <v>0</v>
      </c>
      <c r="D106" s="349">
        <v>99999</v>
      </c>
      <c r="E106" s="349">
        <v>9999</v>
      </c>
      <c r="F106" s="350" t="s">
        <v>2173</v>
      </c>
      <c r="G106" s="388" t="b">
        <v>1</v>
      </c>
      <c r="H106" s="389">
        <v>96</v>
      </c>
      <c r="I106" s="390" t="s">
        <v>2016</v>
      </c>
      <c r="J106" s="391" t="s">
        <v>405</v>
      </c>
      <c r="K106" s="392" t="s">
        <v>405</v>
      </c>
      <c r="L106" s="392" t="s">
        <v>405</v>
      </c>
      <c r="M106" s="393">
        <v>9999</v>
      </c>
      <c r="N106" s="394">
        <v>0</v>
      </c>
      <c r="O106" s="390" t="s">
        <v>2016</v>
      </c>
      <c r="P106" s="391" t="s">
        <v>405</v>
      </c>
      <c r="Q106" s="392" t="s">
        <v>405</v>
      </c>
      <c r="R106" s="392" t="s">
        <v>405</v>
      </c>
      <c r="S106" s="393">
        <v>9999</v>
      </c>
      <c r="T106" s="394">
        <v>0</v>
      </c>
      <c r="U106" s="390" t="s">
        <v>2016</v>
      </c>
      <c r="V106" s="391" t="s">
        <v>405</v>
      </c>
      <c r="W106" s="392" t="s">
        <v>405</v>
      </c>
      <c r="X106" s="392" t="s">
        <v>405</v>
      </c>
      <c r="Y106" s="393">
        <v>9999</v>
      </c>
      <c r="Z106" s="394">
        <v>0</v>
      </c>
      <c r="AA106" s="390" t="s">
        <v>2016</v>
      </c>
      <c r="AB106" s="391" t="s">
        <v>405</v>
      </c>
      <c r="AC106" s="392" t="s">
        <v>405</v>
      </c>
      <c r="AD106" s="392" t="s">
        <v>405</v>
      </c>
      <c r="AE106" s="393">
        <v>9999</v>
      </c>
      <c r="AF106" s="394">
        <v>0</v>
      </c>
      <c r="AG106" s="399"/>
      <c r="AH106" s="435">
        <v>0</v>
      </c>
      <c r="AI106" s="395" t="s">
        <v>2016</v>
      </c>
      <c r="AJ106" s="396" t="s">
        <v>2016</v>
      </c>
      <c r="AK106" s="395" t="s">
        <v>2016</v>
      </c>
      <c r="AL106" s="397" t="s">
        <v>2016</v>
      </c>
      <c r="AM106" s="398">
        <v>0</v>
      </c>
      <c r="AN106" s="325">
        <v>0</v>
      </c>
      <c r="AO106" s="325">
        <v>0</v>
      </c>
      <c r="AP106" s="325">
        <v>0</v>
      </c>
      <c r="AQ106" s="325">
        <v>0</v>
      </c>
      <c r="AR106" s="325">
        <v>0</v>
      </c>
      <c r="AT106" s="500">
        <v>0</v>
      </c>
      <c r="AU106" s="500">
        <v>0</v>
      </c>
      <c r="BF106" s="325">
        <v>96</v>
      </c>
    </row>
    <row r="107" spans="1:58" ht="14.25">
      <c r="A107" s="349">
        <v>0</v>
      </c>
      <c r="B107" s="349">
        <v>0</v>
      </c>
      <c r="C107" s="349">
        <v>0</v>
      </c>
      <c r="D107" s="349">
        <v>99999</v>
      </c>
      <c r="E107" s="349">
        <v>9999</v>
      </c>
      <c r="F107" s="350" t="s">
        <v>2174</v>
      </c>
      <c r="G107" s="388" t="b">
        <v>1</v>
      </c>
      <c r="H107" s="389">
        <v>97</v>
      </c>
      <c r="I107" s="390" t="s">
        <v>2016</v>
      </c>
      <c r="J107" s="391" t="s">
        <v>405</v>
      </c>
      <c r="K107" s="392" t="s">
        <v>405</v>
      </c>
      <c r="L107" s="392" t="s">
        <v>405</v>
      </c>
      <c r="M107" s="393">
        <v>9999</v>
      </c>
      <c r="N107" s="394">
        <v>0</v>
      </c>
      <c r="O107" s="390" t="s">
        <v>2016</v>
      </c>
      <c r="P107" s="391" t="s">
        <v>405</v>
      </c>
      <c r="Q107" s="392" t="s">
        <v>405</v>
      </c>
      <c r="R107" s="392" t="s">
        <v>405</v>
      </c>
      <c r="S107" s="393">
        <v>9999</v>
      </c>
      <c r="T107" s="394">
        <v>0</v>
      </c>
      <c r="U107" s="390" t="s">
        <v>2016</v>
      </c>
      <c r="V107" s="391" t="s">
        <v>405</v>
      </c>
      <c r="W107" s="392" t="s">
        <v>405</v>
      </c>
      <c r="X107" s="392" t="s">
        <v>405</v>
      </c>
      <c r="Y107" s="393">
        <v>9999</v>
      </c>
      <c r="Z107" s="394">
        <v>0</v>
      </c>
      <c r="AA107" s="390" t="s">
        <v>2016</v>
      </c>
      <c r="AB107" s="391" t="s">
        <v>405</v>
      </c>
      <c r="AC107" s="392" t="s">
        <v>405</v>
      </c>
      <c r="AD107" s="392" t="s">
        <v>405</v>
      </c>
      <c r="AE107" s="393">
        <v>9999</v>
      </c>
      <c r="AF107" s="394">
        <v>0</v>
      </c>
      <c r="AG107" s="399"/>
      <c r="AH107" s="435">
        <v>0</v>
      </c>
      <c r="AI107" s="395" t="s">
        <v>2016</v>
      </c>
      <c r="AJ107" s="396" t="s">
        <v>2016</v>
      </c>
      <c r="AK107" s="395" t="s">
        <v>2016</v>
      </c>
      <c r="AL107" s="397" t="s">
        <v>2016</v>
      </c>
      <c r="AM107" s="398">
        <v>0</v>
      </c>
      <c r="AN107" s="325">
        <v>0</v>
      </c>
      <c r="AO107" s="325">
        <v>0</v>
      </c>
      <c r="AP107" s="325">
        <v>0</v>
      </c>
      <c r="AQ107" s="325">
        <v>0</v>
      </c>
      <c r="AR107" s="325">
        <v>0</v>
      </c>
      <c r="AT107" s="500">
        <v>0</v>
      </c>
      <c r="AU107" s="500">
        <v>0</v>
      </c>
      <c r="BF107" s="325">
        <v>97</v>
      </c>
    </row>
    <row r="108" spans="1:58" ht="14.25">
      <c r="A108" s="349">
        <v>0</v>
      </c>
      <c r="B108" s="349">
        <v>0</v>
      </c>
      <c r="C108" s="349">
        <v>0</v>
      </c>
      <c r="D108" s="349">
        <v>99999</v>
      </c>
      <c r="E108" s="349">
        <v>9999</v>
      </c>
      <c r="F108" s="350" t="s">
        <v>2175</v>
      </c>
      <c r="G108" s="388" t="b">
        <v>1</v>
      </c>
      <c r="H108" s="389">
        <v>98</v>
      </c>
      <c r="I108" s="390" t="s">
        <v>2016</v>
      </c>
      <c r="J108" s="391" t="s">
        <v>405</v>
      </c>
      <c r="K108" s="392" t="s">
        <v>405</v>
      </c>
      <c r="L108" s="392" t="s">
        <v>405</v>
      </c>
      <c r="M108" s="393">
        <v>9999</v>
      </c>
      <c r="N108" s="394">
        <v>0</v>
      </c>
      <c r="O108" s="390" t="s">
        <v>2016</v>
      </c>
      <c r="P108" s="391" t="s">
        <v>405</v>
      </c>
      <c r="Q108" s="392" t="s">
        <v>405</v>
      </c>
      <c r="R108" s="392" t="s">
        <v>405</v>
      </c>
      <c r="S108" s="393">
        <v>9999</v>
      </c>
      <c r="T108" s="394">
        <v>0</v>
      </c>
      <c r="U108" s="390" t="s">
        <v>2016</v>
      </c>
      <c r="V108" s="391" t="s">
        <v>405</v>
      </c>
      <c r="W108" s="392" t="s">
        <v>405</v>
      </c>
      <c r="X108" s="392" t="s">
        <v>405</v>
      </c>
      <c r="Y108" s="393">
        <v>9999</v>
      </c>
      <c r="Z108" s="394">
        <v>0</v>
      </c>
      <c r="AA108" s="390" t="s">
        <v>2016</v>
      </c>
      <c r="AB108" s="391" t="s">
        <v>405</v>
      </c>
      <c r="AC108" s="392" t="s">
        <v>405</v>
      </c>
      <c r="AD108" s="392" t="s">
        <v>405</v>
      </c>
      <c r="AE108" s="393">
        <v>9999</v>
      </c>
      <c r="AF108" s="394">
        <v>0</v>
      </c>
      <c r="AG108" s="399"/>
      <c r="AH108" s="435">
        <v>0</v>
      </c>
      <c r="AI108" s="395" t="s">
        <v>2016</v>
      </c>
      <c r="AJ108" s="396" t="s">
        <v>2016</v>
      </c>
      <c r="AK108" s="395" t="s">
        <v>2016</v>
      </c>
      <c r="AL108" s="397" t="s">
        <v>2016</v>
      </c>
      <c r="AM108" s="398">
        <v>0</v>
      </c>
      <c r="AN108" s="325">
        <v>0</v>
      </c>
      <c r="AO108" s="325">
        <v>0</v>
      </c>
      <c r="AP108" s="325">
        <v>0</v>
      </c>
      <c r="AQ108" s="325">
        <v>0</v>
      </c>
      <c r="AR108" s="325">
        <v>0</v>
      </c>
      <c r="AT108" s="500">
        <v>0</v>
      </c>
      <c r="AU108" s="500">
        <v>0</v>
      </c>
      <c r="BF108" s="325">
        <v>98</v>
      </c>
    </row>
    <row r="109" spans="1:58" ht="14.25">
      <c r="A109" s="349">
        <v>0</v>
      </c>
      <c r="B109" s="349">
        <v>0</v>
      </c>
      <c r="C109" s="349">
        <v>0</v>
      </c>
      <c r="D109" s="349">
        <v>99999</v>
      </c>
      <c r="E109" s="349">
        <v>9999</v>
      </c>
      <c r="F109" s="350" t="s">
        <v>2176</v>
      </c>
      <c r="G109" s="388" t="b">
        <v>1</v>
      </c>
      <c r="H109" s="389">
        <v>99</v>
      </c>
      <c r="I109" s="390" t="s">
        <v>2016</v>
      </c>
      <c r="J109" s="391" t="s">
        <v>405</v>
      </c>
      <c r="K109" s="392" t="s">
        <v>405</v>
      </c>
      <c r="L109" s="392" t="s">
        <v>405</v>
      </c>
      <c r="M109" s="393">
        <v>9999</v>
      </c>
      <c r="N109" s="394">
        <v>0</v>
      </c>
      <c r="O109" s="390" t="s">
        <v>2016</v>
      </c>
      <c r="P109" s="391" t="s">
        <v>405</v>
      </c>
      <c r="Q109" s="392" t="s">
        <v>405</v>
      </c>
      <c r="R109" s="392" t="s">
        <v>405</v>
      </c>
      <c r="S109" s="393">
        <v>9999</v>
      </c>
      <c r="T109" s="394">
        <v>0</v>
      </c>
      <c r="U109" s="390" t="s">
        <v>2016</v>
      </c>
      <c r="V109" s="391" t="s">
        <v>405</v>
      </c>
      <c r="W109" s="392" t="s">
        <v>405</v>
      </c>
      <c r="X109" s="392" t="s">
        <v>405</v>
      </c>
      <c r="Y109" s="393">
        <v>9999</v>
      </c>
      <c r="Z109" s="394">
        <v>0</v>
      </c>
      <c r="AA109" s="390" t="s">
        <v>2016</v>
      </c>
      <c r="AB109" s="391" t="s">
        <v>405</v>
      </c>
      <c r="AC109" s="392" t="s">
        <v>405</v>
      </c>
      <c r="AD109" s="392" t="s">
        <v>405</v>
      </c>
      <c r="AE109" s="393">
        <v>9999</v>
      </c>
      <c r="AF109" s="394">
        <v>0</v>
      </c>
      <c r="AG109" s="399"/>
      <c r="AH109" s="435">
        <v>0</v>
      </c>
      <c r="AI109" s="395" t="s">
        <v>2016</v>
      </c>
      <c r="AJ109" s="396" t="s">
        <v>2016</v>
      </c>
      <c r="AK109" s="395" t="s">
        <v>2016</v>
      </c>
      <c r="AL109" s="397" t="s">
        <v>2016</v>
      </c>
      <c r="AM109" s="398">
        <v>0</v>
      </c>
      <c r="AN109" s="325">
        <v>0</v>
      </c>
      <c r="AO109" s="325">
        <v>0</v>
      </c>
      <c r="AP109" s="325">
        <v>0</v>
      </c>
      <c r="AQ109" s="325">
        <v>0</v>
      </c>
      <c r="AR109" s="325">
        <v>0</v>
      </c>
      <c r="AT109" s="500">
        <v>0</v>
      </c>
      <c r="AU109" s="500">
        <v>0</v>
      </c>
      <c r="BF109" s="325">
        <v>99</v>
      </c>
    </row>
    <row r="110" spans="1:58" ht="14.25">
      <c r="A110" s="349">
        <v>0</v>
      </c>
      <c r="B110" s="349">
        <v>0</v>
      </c>
      <c r="C110" s="349">
        <v>0</v>
      </c>
      <c r="D110" s="349">
        <v>99999</v>
      </c>
      <c r="E110" s="349">
        <v>9999</v>
      </c>
      <c r="F110" s="350" t="s">
        <v>2177</v>
      </c>
      <c r="G110" s="388" t="b">
        <v>1</v>
      </c>
      <c r="H110" s="389">
        <v>100</v>
      </c>
      <c r="I110" s="390" t="s">
        <v>2016</v>
      </c>
      <c r="J110" s="391" t="s">
        <v>405</v>
      </c>
      <c r="K110" s="392" t="s">
        <v>405</v>
      </c>
      <c r="L110" s="392" t="s">
        <v>405</v>
      </c>
      <c r="M110" s="393">
        <v>9999</v>
      </c>
      <c r="N110" s="394">
        <v>0</v>
      </c>
      <c r="O110" s="390" t="s">
        <v>2016</v>
      </c>
      <c r="P110" s="391" t="s">
        <v>405</v>
      </c>
      <c r="Q110" s="392" t="s">
        <v>405</v>
      </c>
      <c r="R110" s="392" t="s">
        <v>405</v>
      </c>
      <c r="S110" s="393">
        <v>9999</v>
      </c>
      <c r="T110" s="394">
        <v>0</v>
      </c>
      <c r="U110" s="390" t="s">
        <v>2016</v>
      </c>
      <c r="V110" s="391" t="s">
        <v>405</v>
      </c>
      <c r="W110" s="392" t="s">
        <v>405</v>
      </c>
      <c r="X110" s="392" t="s">
        <v>405</v>
      </c>
      <c r="Y110" s="393">
        <v>9999</v>
      </c>
      <c r="Z110" s="394">
        <v>0</v>
      </c>
      <c r="AA110" s="390" t="s">
        <v>2016</v>
      </c>
      <c r="AB110" s="391" t="s">
        <v>405</v>
      </c>
      <c r="AC110" s="392" t="s">
        <v>405</v>
      </c>
      <c r="AD110" s="392" t="s">
        <v>405</v>
      </c>
      <c r="AE110" s="393">
        <v>9999</v>
      </c>
      <c r="AF110" s="394">
        <v>0</v>
      </c>
      <c r="AG110" s="399"/>
      <c r="AH110" s="435">
        <v>0</v>
      </c>
      <c r="AI110" s="395" t="s">
        <v>2016</v>
      </c>
      <c r="AJ110" s="396" t="s">
        <v>2016</v>
      </c>
      <c r="AK110" s="395" t="s">
        <v>2016</v>
      </c>
      <c r="AL110" s="397" t="s">
        <v>2016</v>
      </c>
      <c r="AM110" s="398">
        <v>0</v>
      </c>
      <c r="AN110" s="325">
        <v>0</v>
      </c>
      <c r="AO110" s="325">
        <v>0</v>
      </c>
      <c r="AP110" s="325">
        <v>0</v>
      </c>
      <c r="AQ110" s="325">
        <v>0</v>
      </c>
      <c r="AR110" s="325">
        <v>0</v>
      </c>
      <c r="AT110" s="500">
        <v>0</v>
      </c>
      <c r="AU110" s="500">
        <v>0</v>
      </c>
      <c r="BF110" s="325">
        <v>100</v>
      </c>
    </row>
    <row r="111" spans="1:58" ht="14.25">
      <c r="A111" s="349">
        <v>0</v>
      </c>
      <c r="B111" s="349">
        <v>0</v>
      </c>
      <c r="C111" s="349">
        <v>0</v>
      </c>
      <c r="D111" s="349">
        <v>99999</v>
      </c>
      <c r="E111" s="349">
        <v>9999</v>
      </c>
      <c r="F111" s="350" t="s">
        <v>2178</v>
      </c>
      <c r="G111" s="388" t="b">
        <v>1</v>
      </c>
      <c r="H111" s="389">
        <v>101</v>
      </c>
      <c r="I111" s="390" t="s">
        <v>2016</v>
      </c>
      <c r="J111" s="391" t="s">
        <v>405</v>
      </c>
      <c r="K111" s="392" t="s">
        <v>405</v>
      </c>
      <c r="L111" s="392" t="s">
        <v>405</v>
      </c>
      <c r="M111" s="393">
        <v>9999</v>
      </c>
      <c r="N111" s="394">
        <v>0</v>
      </c>
      <c r="O111" s="390" t="s">
        <v>2016</v>
      </c>
      <c r="P111" s="391" t="s">
        <v>405</v>
      </c>
      <c r="Q111" s="392" t="s">
        <v>405</v>
      </c>
      <c r="R111" s="392" t="s">
        <v>405</v>
      </c>
      <c r="S111" s="393">
        <v>9999</v>
      </c>
      <c r="T111" s="394">
        <v>0</v>
      </c>
      <c r="U111" s="390" t="s">
        <v>2016</v>
      </c>
      <c r="V111" s="391" t="s">
        <v>405</v>
      </c>
      <c r="W111" s="392" t="s">
        <v>405</v>
      </c>
      <c r="X111" s="392" t="s">
        <v>405</v>
      </c>
      <c r="Y111" s="393">
        <v>9999</v>
      </c>
      <c r="Z111" s="394">
        <v>0</v>
      </c>
      <c r="AA111" s="390" t="s">
        <v>2016</v>
      </c>
      <c r="AB111" s="391" t="s">
        <v>405</v>
      </c>
      <c r="AC111" s="392" t="s">
        <v>405</v>
      </c>
      <c r="AD111" s="392" t="s">
        <v>405</v>
      </c>
      <c r="AE111" s="393">
        <v>9999</v>
      </c>
      <c r="AF111" s="394">
        <v>0</v>
      </c>
      <c r="AG111" s="399"/>
      <c r="AH111" s="435">
        <v>0</v>
      </c>
      <c r="AI111" s="395" t="s">
        <v>2016</v>
      </c>
      <c r="AJ111" s="396" t="s">
        <v>2016</v>
      </c>
      <c r="AK111" s="395" t="s">
        <v>2016</v>
      </c>
      <c r="AL111" s="397" t="s">
        <v>2016</v>
      </c>
      <c r="AM111" s="398">
        <v>0</v>
      </c>
      <c r="AN111" s="325">
        <v>0</v>
      </c>
      <c r="AO111" s="325">
        <v>0</v>
      </c>
      <c r="AP111" s="325">
        <v>0</v>
      </c>
      <c r="AQ111" s="325">
        <v>0</v>
      </c>
      <c r="AR111" s="325">
        <v>0</v>
      </c>
      <c r="AT111" s="500">
        <v>0</v>
      </c>
      <c r="AU111" s="500">
        <v>0</v>
      </c>
      <c r="BF111" s="325">
        <v>101</v>
      </c>
    </row>
    <row r="112" spans="1:58" ht="14.25">
      <c r="A112" s="349">
        <v>0</v>
      </c>
      <c r="B112" s="349">
        <v>0</v>
      </c>
      <c r="C112" s="349">
        <v>0</v>
      </c>
      <c r="D112" s="349">
        <v>99999</v>
      </c>
      <c r="E112" s="349">
        <v>9999</v>
      </c>
      <c r="F112" s="350" t="s">
        <v>2179</v>
      </c>
      <c r="G112" s="388" t="b">
        <v>1</v>
      </c>
      <c r="H112" s="389">
        <v>102</v>
      </c>
      <c r="I112" s="390" t="s">
        <v>2016</v>
      </c>
      <c r="J112" s="391" t="s">
        <v>405</v>
      </c>
      <c r="K112" s="392" t="s">
        <v>405</v>
      </c>
      <c r="L112" s="392" t="s">
        <v>405</v>
      </c>
      <c r="M112" s="393">
        <v>9999</v>
      </c>
      <c r="N112" s="394">
        <v>0</v>
      </c>
      <c r="O112" s="390" t="s">
        <v>2016</v>
      </c>
      <c r="P112" s="391" t="s">
        <v>405</v>
      </c>
      <c r="Q112" s="392" t="s">
        <v>405</v>
      </c>
      <c r="R112" s="392" t="s">
        <v>405</v>
      </c>
      <c r="S112" s="393">
        <v>9999</v>
      </c>
      <c r="T112" s="394">
        <v>0</v>
      </c>
      <c r="U112" s="390" t="s">
        <v>2016</v>
      </c>
      <c r="V112" s="391" t="s">
        <v>405</v>
      </c>
      <c r="W112" s="392" t="s">
        <v>405</v>
      </c>
      <c r="X112" s="392" t="s">
        <v>405</v>
      </c>
      <c r="Y112" s="393">
        <v>9999</v>
      </c>
      <c r="Z112" s="394">
        <v>0</v>
      </c>
      <c r="AA112" s="390" t="s">
        <v>2016</v>
      </c>
      <c r="AB112" s="391" t="s">
        <v>405</v>
      </c>
      <c r="AC112" s="392" t="s">
        <v>405</v>
      </c>
      <c r="AD112" s="392" t="s">
        <v>405</v>
      </c>
      <c r="AE112" s="393">
        <v>9999</v>
      </c>
      <c r="AF112" s="394">
        <v>0</v>
      </c>
      <c r="AG112" s="399"/>
      <c r="AH112" s="435">
        <v>0</v>
      </c>
      <c r="AI112" s="395" t="s">
        <v>2016</v>
      </c>
      <c r="AJ112" s="396" t="s">
        <v>2016</v>
      </c>
      <c r="AK112" s="395" t="s">
        <v>2016</v>
      </c>
      <c r="AL112" s="397" t="s">
        <v>2016</v>
      </c>
      <c r="AM112" s="398">
        <v>0</v>
      </c>
      <c r="AN112" s="325">
        <v>0</v>
      </c>
      <c r="AO112" s="325">
        <v>0</v>
      </c>
      <c r="AP112" s="325">
        <v>0</v>
      </c>
      <c r="AQ112" s="325">
        <v>0</v>
      </c>
      <c r="AR112" s="325">
        <v>0</v>
      </c>
      <c r="AT112" s="500">
        <v>0</v>
      </c>
      <c r="AU112" s="500">
        <v>0</v>
      </c>
      <c r="BF112" s="325">
        <v>102</v>
      </c>
    </row>
    <row r="113" spans="1:58" ht="14.25">
      <c r="A113" s="349">
        <v>0</v>
      </c>
      <c r="B113" s="349">
        <v>0</v>
      </c>
      <c r="C113" s="349">
        <v>0</v>
      </c>
      <c r="D113" s="349">
        <v>99999</v>
      </c>
      <c r="E113" s="349">
        <v>9999</v>
      </c>
      <c r="F113" s="350" t="s">
        <v>2180</v>
      </c>
      <c r="G113" s="388" t="b">
        <v>1</v>
      </c>
      <c r="H113" s="389">
        <v>103</v>
      </c>
      <c r="I113" s="390" t="s">
        <v>2016</v>
      </c>
      <c r="J113" s="391" t="s">
        <v>405</v>
      </c>
      <c r="K113" s="392" t="s">
        <v>405</v>
      </c>
      <c r="L113" s="392" t="s">
        <v>405</v>
      </c>
      <c r="M113" s="393">
        <v>9999</v>
      </c>
      <c r="N113" s="394">
        <v>0</v>
      </c>
      <c r="O113" s="390" t="s">
        <v>2016</v>
      </c>
      <c r="P113" s="391" t="s">
        <v>405</v>
      </c>
      <c r="Q113" s="392" t="s">
        <v>405</v>
      </c>
      <c r="R113" s="392" t="s">
        <v>405</v>
      </c>
      <c r="S113" s="393">
        <v>9999</v>
      </c>
      <c r="T113" s="394">
        <v>0</v>
      </c>
      <c r="U113" s="390" t="s">
        <v>2016</v>
      </c>
      <c r="V113" s="391" t="s">
        <v>405</v>
      </c>
      <c r="W113" s="392" t="s">
        <v>405</v>
      </c>
      <c r="X113" s="392" t="s">
        <v>405</v>
      </c>
      <c r="Y113" s="393">
        <v>9999</v>
      </c>
      <c r="Z113" s="394">
        <v>0</v>
      </c>
      <c r="AA113" s="390" t="s">
        <v>2016</v>
      </c>
      <c r="AB113" s="391" t="s">
        <v>405</v>
      </c>
      <c r="AC113" s="392" t="s">
        <v>405</v>
      </c>
      <c r="AD113" s="392" t="s">
        <v>405</v>
      </c>
      <c r="AE113" s="393">
        <v>9999</v>
      </c>
      <c r="AF113" s="394">
        <v>0</v>
      </c>
      <c r="AG113" s="399"/>
      <c r="AH113" s="435">
        <v>0</v>
      </c>
      <c r="AI113" s="395" t="s">
        <v>2016</v>
      </c>
      <c r="AJ113" s="396" t="s">
        <v>2016</v>
      </c>
      <c r="AK113" s="395" t="s">
        <v>2016</v>
      </c>
      <c r="AL113" s="397" t="s">
        <v>2016</v>
      </c>
      <c r="AM113" s="398">
        <v>0</v>
      </c>
      <c r="AN113" s="325">
        <v>0</v>
      </c>
      <c r="AO113" s="325">
        <v>0</v>
      </c>
      <c r="AP113" s="325">
        <v>0</v>
      </c>
      <c r="AQ113" s="325">
        <v>0</v>
      </c>
      <c r="AR113" s="325">
        <v>0</v>
      </c>
      <c r="AT113" s="500">
        <v>0</v>
      </c>
      <c r="AU113" s="500">
        <v>0</v>
      </c>
      <c r="BF113" s="325">
        <v>103</v>
      </c>
    </row>
    <row r="114" spans="1:58" ht="14.25">
      <c r="A114" s="349">
        <v>0</v>
      </c>
      <c r="B114" s="349">
        <v>0</v>
      </c>
      <c r="C114" s="349">
        <v>0</v>
      </c>
      <c r="D114" s="349">
        <v>99999</v>
      </c>
      <c r="E114" s="349">
        <v>9999</v>
      </c>
      <c r="F114" s="350" t="s">
        <v>2181</v>
      </c>
      <c r="G114" s="388" t="b">
        <v>1</v>
      </c>
      <c r="H114" s="389">
        <v>104</v>
      </c>
      <c r="I114" s="390" t="s">
        <v>2016</v>
      </c>
      <c r="J114" s="391" t="s">
        <v>405</v>
      </c>
      <c r="K114" s="392" t="s">
        <v>405</v>
      </c>
      <c r="L114" s="392" t="s">
        <v>405</v>
      </c>
      <c r="M114" s="393">
        <v>9999</v>
      </c>
      <c r="N114" s="394">
        <v>0</v>
      </c>
      <c r="O114" s="390" t="s">
        <v>2016</v>
      </c>
      <c r="P114" s="391" t="s">
        <v>405</v>
      </c>
      <c r="Q114" s="392" t="s">
        <v>405</v>
      </c>
      <c r="R114" s="392" t="s">
        <v>405</v>
      </c>
      <c r="S114" s="393">
        <v>9999</v>
      </c>
      <c r="T114" s="394">
        <v>0</v>
      </c>
      <c r="U114" s="390" t="s">
        <v>2016</v>
      </c>
      <c r="V114" s="391" t="s">
        <v>405</v>
      </c>
      <c r="W114" s="392" t="s">
        <v>405</v>
      </c>
      <c r="X114" s="392" t="s">
        <v>405</v>
      </c>
      <c r="Y114" s="393">
        <v>9999</v>
      </c>
      <c r="Z114" s="394">
        <v>0</v>
      </c>
      <c r="AA114" s="390" t="s">
        <v>2016</v>
      </c>
      <c r="AB114" s="391" t="s">
        <v>405</v>
      </c>
      <c r="AC114" s="392" t="s">
        <v>405</v>
      </c>
      <c r="AD114" s="392" t="s">
        <v>405</v>
      </c>
      <c r="AE114" s="393">
        <v>9999</v>
      </c>
      <c r="AF114" s="394">
        <v>0</v>
      </c>
      <c r="AG114" s="399"/>
      <c r="AH114" s="435">
        <v>0</v>
      </c>
      <c r="AI114" s="395" t="s">
        <v>2016</v>
      </c>
      <c r="AJ114" s="396" t="s">
        <v>2016</v>
      </c>
      <c r="AK114" s="395" t="s">
        <v>2016</v>
      </c>
      <c r="AL114" s="397" t="s">
        <v>2016</v>
      </c>
      <c r="AM114" s="398">
        <v>0</v>
      </c>
      <c r="AN114" s="325">
        <v>0</v>
      </c>
      <c r="AO114" s="325">
        <v>0</v>
      </c>
      <c r="AP114" s="325">
        <v>0</v>
      </c>
      <c r="AQ114" s="325">
        <v>0</v>
      </c>
      <c r="AR114" s="325">
        <v>0</v>
      </c>
      <c r="AT114" s="500">
        <v>0</v>
      </c>
      <c r="AU114" s="500">
        <v>0</v>
      </c>
      <c r="BF114" s="325">
        <v>104</v>
      </c>
    </row>
    <row r="115" spans="1:58" ht="14.25">
      <c r="A115" s="349">
        <v>0</v>
      </c>
      <c r="B115" s="349">
        <v>0</v>
      </c>
      <c r="C115" s="349">
        <v>0</v>
      </c>
      <c r="D115" s="349">
        <v>99999</v>
      </c>
      <c r="E115" s="349">
        <v>9999</v>
      </c>
      <c r="F115" s="350" t="s">
        <v>2182</v>
      </c>
      <c r="G115" s="388" t="b">
        <v>1</v>
      </c>
      <c r="H115" s="389">
        <v>105</v>
      </c>
      <c r="I115" s="390" t="s">
        <v>2016</v>
      </c>
      <c r="J115" s="391" t="s">
        <v>405</v>
      </c>
      <c r="K115" s="392" t="s">
        <v>405</v>
      </c>
      <c r="L115" s="392" t="s">
        <v>405</v>
      </c>
      <c r="M115" s="393">
        <v>9999</v>
      </c>
      <c r="N115" s="394">
        <v>0</v>
      </c>
      <c r="O115" s="390" t="s">
        <v>2016</v>
      </c>
      <c r="P115" s="391" t="s">
        <v>405</v>
      </c>
      <c r="Q115" s="392" t="s">
        <v>405</v>
      </c>
      <c r="R115" s="392" t="s">
        <v>405</v>
      </c>
      <c r="S115" s="393">
        <v>9999</v>
      </c>
      <c r="T115" s="394">
        <v>0</v>
      </c>
      <c r="U115" s="390" t="s">
        <v>2016</v>
      </c>
      <c r="V115" s="391" t="s">
        <v>405</v>
      </c>
      <c r="W115" s="392" t="s">
        <v>405</v>
      </c>
      <c r="X115" s="392" t="s">
        <v>405</v>
      </c>
      <c r="Y115" s="393">
        <v>9999</v>
      </c>
      <c r="Z115" s="394">
        <v>0</v>
      </c>
      <c r="AA115" s="390" t="s">
        <v>2016</v>
      </c>
      <c r="AB115" s="391" t="s">
        <v>405</v>
      </c>
      <c r="AC115" s="392" t="s">
        <v>405</v>
      </c>
      <c r="AD115" s="392" t="s">
        <v>405</v>
      </c>
      <c r="AE115" s="393">
        <v>9999</v>
      </c>
      <c r="AF115" s="394">
        <v>0</v>
      </c>
      <c r="AG115" s="399"/>
      <c r="AH115" s="435">
        <v>0</v>
      </c>
      <c r="AI115" s="395" t="s">
        <v>2016</v>
      </c>
      <c r="AJ115" s="396" t="s">
        <v>2016</v>
      </c>
      <c r="AK115" s="395" t="s">
        <v>2016</v>
      </c>
      <c r="AL115" s="397" t="s">
        <v>2016</v>
      </c>
      <c r="AM115" s="398">
        <v>0</v>
      </c>
      <c r="AN115" s="325">
        <v>0</v>
      </c>
      <c r="AO115" s="325">
        <v>0</v>
      </c>
      <c r="AP115" s="325">
        <v>0</v>
      </c>
      <c r="AQ115" s="325">
        <v>0</v>
      </c>
      <c r="AR115" s="325">
        <v>0</v>
      </c>
      <c r="AT115" s="500">
        <v>0</v>
      </c>
      <c r="AU115" s="500">
        <v>0</v>
      </c>
      <c r="BF115" s="325">
        <v>105</v>
      </c>
    </row>
    <row r="116" spans="1:58" ht="14.25">
      <c r="A116" s="349">
        <v>0</v>
      </c>
      <c r="B116" s="349">
        <v>0</v>
      </c>
      <c r="C116" s="349">
        <v>0</v>
      </c>
      <c r="D116" s="349">
        <v>99999</v>
      </c>
      <c r="E116" s="349">
        <v>9999</v>
      </c>
      <c r="F116" s="350" t="s">
        <v>2183</v>
      </c>
      <c r="G116" s="388" t="b">
        <v>1</v>
      </c>
      <c r="H116" s="389">
        <v>106</v>
      </c>
      <c r="I116" s="390" t="s">
        <v>2016</v>
      </c>
      <c r="J116" s="391" t="s">
        <v>405</v>
      </c>
      <c r="K116" s="392" t="s">
        <v>405</v>
      </c>
      <c r="L116" s="392" t="s">
        <v>405</v>
      </c>
      <c r="M116" s="393">
        <v>9999</v>
      </c>
      <c r="N116" s="394">
        <v>0</v>
      </c>
      <c r="O116" s="390" t="s">
        <v>2016</v>
      </c>
      <c r="P116" s="391" t="s">
        <v>405</v>
      </c>
      <c r="Q116" s="392" t="s">
        <v>405</v>
      </c>
      <c r="R116" s="392" t="s">
        <v>405</v>
      </c>
      <c r="S116" s="393">
        <v>9999</v>
      </c>
      <c r="T116" s="394">
        <v>0</v>
      </c>
      <c r="U116" s="390" t="s">
        <v>2016</v>
      </c>
      <c r="V116" s="391" t="s">
        <v>405</v>
      </c>
      <c r="W116" s="392" t="s">
        <v>405</v>
      </c>
      <c r="X116" s="392" t="s">
        <v>405</v>
      </c>
      <c r="Y116" s="393">
        <v>9999</v>
      </c>
      <c r="Z116" s="394">
        <v>0</v>
      </c>
      <c r="AA116" s="390" t="s">
        <v>2016</v>
      </c>
      <c r="AB116" s="391" t="s">
        <v>405</v>
      </c>
      <c r="AC116" s="392" t="s">
        <v>405</v>
      </c>
      <c r="AD116" s="392" t="s">
        <v>405</v>
      </c>
      <c r="AE116" s="393">
        <v>9999</v>
      </c>
      <c r="AF116" s="394">
        <v>0</v>
      </c>
      <c r="AG116" s="399"/>
      <c r="AH116" s="435">
        <v>0</v>
      </c>
      <c r="AI116" s="395" t="s">
        <v>2016</v>
      </c>
      <c r="AJ116" s="396" t="s">
        <v>2016</v>
      </c>
      <c r="AK116" s="395" t="s">
        <v>2016</v>
      </c>
      <c r="AL116" s="397" t="s">
        <v>2016</v>
      </c>
      <c r="AM116" s="398">
        <v>0</v>
      </c>
      <c r="AN116" s="325">
        <v>0</v>
      </c>
      <c r="AO116" s="325">
        <v>0</v>
      </c>
      <c r="AP116" s="325">
        <v>0</v>
      </c>
      <c r="AQ116" s="325">
        <v>0</v>
      </c>
      <c r="AR116" s="325">
        <v>0</v>
      </c>
      <c r="AT116" s="500">
        <v>0</v>
      </c>
      <c r="AU116" s="500">
        <v>0</v>
      </c>
      <c r="BF116" s="325">
        <v>106</v>
      </c>
    </row>
    <row r="117" spans="1:58" ht="14.25">
      <c r="A117" s="349">
        <v>0</v>
      </c>
      <c r="B117" s="349">
        <v>0</v>
      </c>
      <c r="C117" s="349">
        <v>0</v>
      </c>
      <c r="D117" s="349">
        <v>99999</v>
      </c>
      <c r="E117" s="349">
        <v>9999</v>
      </c>
      <c r="F117" s="350" t="s">
        <v>2184</v>
      </c>
      <c r="G117" s="388" t="b">
        <v>1</v>
      </c>
      <c r="H117" s="389">
        <v>107</v>
      </c>
      <c r="I117" s="390" t="s">
        <v>2016</v>
      </c>
      <c r="J117" s="391" t="s">
        <v>405</v>
      </c>
      <c r="K117" s="392" t="s">
        <v>405</v>
      </c>
      <c r="L117" s="392" t="s">
        <v>405</v>
      </c>
      <c r="M117" s="393">
        <v>9999</v>
      </c>
      <c r="N117" s="394">
        <v>0</v>
      </c>
      <c r="O117" s="390" t="s">
        <v>2016</v>
      </c>
      <c r="P117" s="391" t="s">
        <v>405</v>
      </c>
      <c r="Q117" s="392" t="s">
        <v>405</v>
      </c>
      <c r="R117" s="392" t="s">
        <v>405</v>
      </c>
      <c r="S117" s="393">
        <v>9999</v>
      </c>
      <c r="T117" s="394">
        <v>0</v>
      </c>
      <c r="U117" s="390" t="s">
        <v>2016</v>
      </c>
      <c r="V117" s="391" t="s">
        <v>405</v>
      </c>
      <c r="W117" s="392" t="s">
        <v>405</v>
      </c>
      <c r="X117" s="392" t="s">
        <v>405</v>
      </c>
      <c r="Y117" s="393">
        <v>9999</v>
      </c>
      <c r="Z117" s="394">
        <v>0</v>
      </c>
      <c r="AA117" s="390" t="s">
        <v>2016</v>
      </c>
      <c r="AB117" s="391" t="s">
        <v>405</v>
      </c>
      <c r="AC117" s="392" t="s">
        <v>405</v>
      </c>
      <c r="AD117" s="392" t="s">
        <v>405</v>
      </c>
      <c r="AE117" s="393">
        <v>9999</v>
      </c>
      <c r="AF117" s="394">
        <v>0</v>
      </c>
      <c r="AG117" s="399"/>
      <c r="AH117" s="435">
        <v>0</v>
      </c>
      <c r="AI117" s="395" t="s">
        <v>2016</v>
      </c>
      <c r="AJ117" s="396" t="s">
        <v>2016</v>
      </c>
      <c r="AK117" s="395" t="s">
        <v>2016</v>
      </c>
      <c r="AL117" s="397" t="s">
        <v>2016</v>
      </c>
      <c r="AM117" s="398">
        <v>0</v>
      </c>
      <c r="AN117" s="325">
        <v>0</v>
      </c>
      <c r="AO117" s="325">
        <v>0</v>
      </c>
      <c r="AP117" s="325">
        <v>0</v>
      </c>
      <c r="AQ117" s="325">
        <v>0</v>
      </c>
      <c r="AR117" s="325">
        <v>0</v>
      </c>
      <c r="AT117" s="500">
        <v>0</v>
      </c>
      <c r="AU117" s="500">
        <v>0</v>
      </c>
      <c r="BF117" s="325">
        <v>107</v>
      </c>
    </row>
    <row r="118" spans="1:58" ht="14.25">
      <c r="A118" s="349">
        <v>0</v>
      </c>
      <c r="B118" s="349">
        <v>0</v>
      </c>
      <c r="C118" s="349">
        <v>0</v>
      </c>
      <c r="D118" s="349">
        <v>99999</v>
      </c>
      <c r="E118" s="349">
        <v>9999</v>
      </c>
      <c r="F118" s="350" t="s">
        <v>2185</v>
      </c>
      <c r="G118" s="388" t="b">
        <v>1</v>
      </c>
      <c r="H118" s="389">
        <v>108</v>
      </c>
      <c r="I118" s="390" t="s">
        <v>2016</v>
      </c>
      <c r="J118" s="391" t="s">
        <v>405</v>
      </c>
      <c r="K118" s="392" t="s">
        <v>405</v>
      </c>
      <c r="L118" s="392" t="s">
        <v>405</v>
      </c>
      <c r="M118" s="393">
        <v>9999</v>
      </c>
      <c r="N118" s="394">
        <v>0</v>
      </c>
      <c r="O118" s="390" t="s">
        <v>2016</v>
      </c>
      <c r="P118" s="391" t="s">
        <v>405</v>
      </c>
      <c r="Q118" s="392" t="s">
        <v>405</v>
      </c>
      <c r="R118" s="392" t="s">
        <v>405</v>
      </c>
      <c r="S118" s="393">
        <v>9999</v>
      </c>
      <c r="T118" s="394">
        <v>0</v>
      </c>
      <c r="U118" s="390" t="s">
        <v>2016</v>
      </c>
      <c r="V118" s="391" t="s">
        <v>405</v>
      </c>
      <c r="W118" s="392" t="s">
        <v>405</v>
      </c>
      <c r="X118" s="392" t="s">
        <v>405</v>
      </c>
      <c r="Y118" s="393">
        <v>9999</v>
      </c>
      <c r="Z118" s="394">
        <v>0</v>
      </c>
      <c r="AA118" s="390" t="s">
        <v>2016</v>
      </c>
      <c r="AB118" s="391" t="s">
        <v>405</v>
      </c>
      <c r="AC118" s="392" t="s">
        <v>405</v>
      </c>
      <c r="AD118" s="392" t="s">
        <v>405</v>
      </c>
      <c r="AE118" s="393">
        <v>9999</v>
      </c>
      <c r="AF118" s="394">
        <v>0</v>
      </c>
      <c r="AG118" s="399"/>
      <c r="AH118" s="435">
        <v>0</v>
      </c>
      <c r="AI118" s="395" t="s">
        <v>2016</v>
      </c>
      <c r="AJ118" s="396" t="s">
        <v>2016</v>
      </c>
      <c r="AK118" s="395" t="s">
        <v>2016</v>
      </c>
      <c r="AL118" s="397" t="s">
        <v>2016</v>
      </c>
      <c r="AM118" s="398">
        <v>0</v>
      </c>
      <c r="AN118" s="325">
        <v>0</v>
      </c>
      <c r="AO118" s="325">
        <v>0</v>
      </c>
      <c r="AP118" s="325">
        <v>0</v>
      </c>
      <c r="AQ118" s="325">
        <v>0</v>
      </c>
      <c r="AR118" s="325">
        <v>0</v>
      </c>
      <c r="AT118" s="500">
        <v>0</v>
      </c>
      <c r="AU118" s="500">
        <v>0</v>
      </c>
      <c r="BF118" s="325">
        <v>108</v>
      </c>
    </row>
    <row r="119" spans="1:58" ht="14.25">
      <c r="A119" s="349">
        <v>0</v>
      </c>
      <c r="B119" s="349">
        <v>0</v>
      </c>
      <c r="C119" s="349">
        <v>0</v>
      </c>
      <c r="D119" s="349">
        <v>99999</v>
      </c>
      <c r="E119" s="349">
        <v>9999</v>
      </c>
      <c r="F119" s="350" t="s">
        <v>2186</v>
      </c>
      <c r="G119" s="388" t="b">
        <v>1</v>
      </c>
      <c r="H119" s="389">
        <v>109</v>
      </c>
      <c r="I119" s="390" t="s">
        <v>2016</v>
      </c>
      <c r="J119" s="391" t="s">
        <v>405</v>
      </c>
      <c r="K119" s="392" t="s">
        <v>405</v>
      </c>
      <c r="L119" s="392" t="s">
        <v>405</v>
      </c>
      <c r="M119" s="393">
        <v>9999</v>
      </c>
      <c r="N119" s="394">
        <v>0</v>
      </c>
      <c r="O119" s="390" t="s">
        <v>2016</v>
      </c>
      <c r="P119" s="391" t="s">
        <v>405</v>
      </c>
      <c r="Q119" s="392" t="s">
        <v>405</v>
      </c>
      <c r="R119" s="392" t="s">
        <v>405</v>
      </c>
      <c r="S119" s="393">
        <v>9999</v>
      </c>
      <c r="T119" s="394">
        <v>0</v>
      </c>
      <c r="U119" s="390" t="s">
        <v>2016</v>
      </c>
      <c r="V119" s="391" t="s">
        <v>405</v>
      </c>
      <c r="W119" s="392" t="s">
        <v>405</v>
      </c>
      <c r="X119" s="392" t="s">
        <v>405</v>
      </c>
      <c r="Y119" s="393">
        <v>9999</v>
      </c>
      <c r="Z119" s="394">
        <v>0</v>
      </c>
      <c r="AA119" s="390" t="s">
        <v>2016</v>
      </c>
      <c r="AB119" s="391" t="s">
        <v>405</v>
      </c>
      <c r="AC119" s="392" t="s">
        <v>405</v>
      </c>
      <c r="AD119" s="392" t="s">
        <v>405</v>
      </c>
      <c r="AE119" s="393">
        <v>9999</v>
      </c>
      <c r="AF119" s="394">
        <v>0</v>
      </c>
      <c r="AG119" s="399"/>
      <c r="AH119" s="435">
        <v>0</v>
      </c>
      <c r="AI119" s="395" t="s">
        <v>2016</v>
      </c>
      <c r="AJ119" s="396" t="s">
        <v>2016</v>
      </c>
      <c r="AK119" s="395" t="s">
        <v>2016</v>
      </c>
      <c r="AL119" s="397" t="s">
        <v>2016</v>
      </c>
      <c r="AM119" s="398">
        <v>0</v>
      </c>
      <c r="AN119" s="325">
        <v>0</v>
      </c>
      <c r="AO119" s="325">
        <v>0</v>
      </c>
      <c r="AP119" s="325">
        <v>0</v>
      </c>
      <c r="AQ119" s="325">
        <v>0</v>
      </c>
      <c r="AR119" s="325">
        <v>0</v>
      </c>
      <c r="AT119" s="500">
        <v>0</v>
      </c>
      <c r="AU119" s="500">
        <v>0</v>
      </c>
      <c r="BF119" s="325">
        <v>109</v>
      </c>
    </row>
    <row r="120" spans="1:58" ht="14.25">
      <c r="A120" s="349">
        <v>0</v>
      </c>
      <c r="B120" s="349">
        <v>0</v>
      </c>
      <c r="C120" s="349">
        <v>0</v>
      </c>
      <c r="D120" s="349">
        <v>99999</v>
      </c>
      <c r="E120" s="349">
        <v>9999</v>
      </c>
      <c r="F120" s="350" t="s">
        <v>2187</v>
      </c>
      <c r="G120" s="388" t="b">
        <v>1</v>
      </c>
      <c r="H120" s="389">
        <v>110</v>
      </c>
      <c r="I120" s="390" t="s">
        <v>2016</v>
      </c>
      <c r="J120" s="391" t="s">
        <v>405</v>
      </c>
      <c r="K120" s="392" t="s">
        <v>405</v>
      </c>
      <c r="L120" s="392" t="s">
        <v>405</v>
      </c>
      <c r="M120" s="393">
        <v>9999</v>
      </c>
      <c r="N120" s="394">
        <v>0</v>
      </c>
      <c r="O120" s="390" t="s">
        <v>2016</v>
      </c>
      <c r="P120" s="391" t="s">
        <v>405</v>
      </c>
      <c r="Q120" s="392" t="s">
        <v>405</v>
      </c>
      <c r="R120" s="392" t="s">
        <v>405</v>
      </c>
      <c r="S120" s="393">
        <v>9999</v>
      </c>
      <c r="T120" s="394">
        <v>0</v>
      </c>
      <c r="U120" s="390" t="s">
        <v>2016</v>
      </c>
      <c r="V120" s="391" t="s">
        <v>405</v>
      </c>
      <c r="W120" s="392" t="s">
        <v>405</v>
      </c>
      <c r="X120" s="392" t="s">
        <v>405</v>
      </c>
      <c r="Y120" s="393">
        <v>9999</v>
      </c>
      <c r="Z120" s="394">
        <v>0</v>
      </c>
      <c r="AA120" s="390" t="s">
        <v>2016</v>
      </c>
      <c r="AB120" s="391" t="s">
        <v>405</v>
      </c>
      <c r="AC120" s="392" t="s">
        <v>405</v>
      </c>
      <c r="AD120" s="392" t="s">
        <v>405</v>
      </c>
      <c r="AE120" s="393">
        <v>9999</v>
      </c>
      <c r="AF120" s="394">
        <v>0</v>
      </c>
      <c r="AG120" s="399"/>
      <c r="AH120" s="435">
        <v>0</v>
      </c>
      <c r="AI120" s="395" t="s">
        <v>2016</v>
      </c>
      <c r="AJ120" s="396" t="s">
        <v>2016</v>
      </c>
      <c r="AK120" s="395" t="s">
        <v>2016</v>
      </c>
      <c r="AL120" s="397" t="s">
        <v>2016</v>
      </c>
      <c r="AM120" s="398">
        <v>0</v>
      </c>
      <c r="AN120" s="325">
        <v>0</v>
      </c>
      <c r="AO120" s="325">
        <v>0</v>
      </c>
      <c r="AP120" s="325">
        <v>0</v>
      </c>
      <c r="AQ120" s="325">
        <v>0</v>
      </c>
      <c r="AR120" s="325">
        <v>0</v>
      </c>
      <c r="AT120" s="500">
        <v>0</v>
      </c>
      <c r="AU120" s="500">
        <v>0</v>
      </c>
      <c r="BF120" s="325">
        <v>110</v>
      </c>
    </row>
    <row r="121" spans="1:58" ht="14.25">
      <c r="A121" s="349">
        <v>0</v>
      </c>
      <c r="B121" s="349">
        <v>0</v>
      </c>
      <c r="C121" s="349">
        <v>0</v>
      </c>
      <c r="D121" s="349">
        <v>99999</v>
      </c>
      <c r="E121" s="349">
        <v>9999</v>
      </c>
      <c r="F121" s="350" t="s">
        <v>2188</v>
      </c>
      <c r="G121" s="388" t="b">
        <v>1</v>
      </c>
      <c r="H121" s="389">
        <v>111</v>
      </c>
      <c r="I121" s="390" t="s">
        <v>2016</v>
      </c>
      <c r="J121" s="391" t="s">
        <v>405</v>
      </c>
      <c r="K121" s="392" t="s">
        <v>405</v>
      </c>
      <c r="L121" s="392" t="s">
        <v>405</v>
      </c>
      <c r="M121" s="393">
        <v>9999</v>
      </c>
      <c r="N121" s="394">
        <v>0</v>
      </c>
      <c r="O121" s="390" t="s">
        <v>2016</v>
      </c>
      <c r="P121" s="391" t="s">
        <v>405</v>
      </c>
      <c r="Q121" s="392" t="s">
        <v>405</v>
      </c>
      <c r="R121" s="392" t="s">
        <v>405</v>
      </c>
      <c r="S121" s="393">
        <v>9999</v>
      </c>
      <c r="T121" s="394">
        <v>0</v>
      </c>
      <c r="U121" s="390" t="s">
        <v>2016</v>
      </c>
      <c r="V121" s="391" t="s">
        <v>405</v>
      </c>
      <c r="W121" s="392" t="s">
        <v>405</v>
      </c>
      <c r="X121" s="392" t="s">
        <v>405</v>
      </c>
      <c r="Y121" s="393">
        <v>9999</v>
      </c>
      <c r="Z121" s="394">
        <v>0</v>
      </c>
      <c r="AA121" s="390" t="s">
        <v>2016</v>
      </c>
      <c r="AB121" s="391" t="s">
        <v>405</v>
      </c>
      <c r="AC121" s="392" t="s">
        <v>405</v>
      </c>
      <c r="AD121" s="392" t="s">
        <v>405</v>
      </c>
      <c r="AE121" s="393">
        <v>9999</v>
      </c>
      <c r="AF121" s="394">
        <v>0</v>
      </c>
      <c r="AG121" s="399"/>
      <c r="AH121" s="435">
        <v>0</v>
      </c>
      <c r="AI121" s="395" t="s">
        <v>2016</v>
      </c>
      <c r="AJ121" s="396" t="s">
        <v>2016</v>
      </c>
      <c r="AK121" s="395" t="s">
        <v>2016</v>
      </c>
      <c r="AL121" s="397" t="s">
        <v>2016</v>
      </c>
      <c r="AM121" s="398">
        <v>0</v>
      </c>
      <c r="AN121" s="325">
        <v>0</v>
      </c>
      <c r="AO121" s="325">
        <v>0</v>
      </c>
      <c r="AP121" s="325">
        <v>0</v>
      </c>
      <c r="AQ121" s="325">
        <v>0</v>
      </c>
      <c r="AR121" s="325">
        <v>0</v>
      </c>
      <c r="AT121" s="500">
        <v>0</v>
      </c>
      <c r="AU121" s="500">
        <v>0</v>
      </c>
      <c r="BF121" s="325">
        <v>111</v>
      </c>
    </row>
    <row r="122" spans="1:58" ht="14.25">
      <c r="A122" s="349">
        <v>0</v>
      </c>
      <c r="B122" s="349">
        <v>0</v>
      </c>
      <c r="C122" s="349">
        <v>0</v>
      </c>
      <c r="D122" s="349">
        <v>99999</v>
      </c>
      <c r="E122" s="349">
        <v>9999</v>
      </c>
      <c r="F122" s="350" t="s">
        <v>2189</v>
      </c>
      <c r="G122" s="388" t="b">
        <v>1</v>
      </c>
      <c r="H122" s="389">
        <v>112</v>
      </c>
      <c r="I122" s="390" t="s">
        <v>2016</v>
      </c>
      <c r="J122" s="391" t="s">
        <v>405</v>
      </c>
      <c r="K122" s="392" t="s">
        <v>405</v>
      </c>
      <c r="L122" s="392" t="s">
        <v>405</v>
      </c>
      <c r="M122" s="393">
        <v>9999</v>
      </c>
      <c r="N122" s="394">
        <v>0</v>
      </c>
      <c r="O122" s="390" t="s">
        <v>2016</v>
      </c>
      <c r="P122" s="391" t="s">
        <v>405</v>
      </c>
      <c r="Q122" s="392" t="s">
        <v>405</v>
      </c>
      <c r="R122" s="392" t="s">
        <v>405</v>
      </c>
      <c r="S122" s="393">
        <v>9999</v>
      </c>
      <c r="T122" s="394">
        <v>0</v>
      </c>
      <c r="U122" s="390" t="s">
        <v>2016</v>
      </c>
      <c r="V122" s="391" t="s">
        <v>405</v>
      </c>
      <c r="W122" s="392" t="s">
        <v>405</v>
      </c>
      <c r="X122" s="392" t="s">
        <v>405</v>
      </c>
      <c r="Y122" s="393">
        <v>9999</v>
      </c>
      <c r="Z122" s="394">
        <v>0</v>
      </c>
      <c r="AA122" s="390" t="s">
        <v>2016</v>
      </c>
      <c r="AB122" s="391" t="s">
        <v>405</v>
      </c>
      <c r="AC122" s="392" t="s">
        <v>405</v>
      </c>
      <c r="AD122" s="392" t="s">
        <v>405</v>
      </c>
      <c r="AE122" s="393">
        <v>9999</v>
      </c>
      <c r="AF122" s="394">
        <v>0</v>
      </c>
      <c r="AG122" s="399"/>
      <c r="AH122" s="435">
        <v>0</v>
      </c>
      <c r="AI122" s="395" t="s">
        <v>2016</v>
      </c>
      <c r="AJ122" s="396" t="s">
        <v>2016</v>
      </c>
      <c r="AK122" s="395" t="s">
        <v>2016</v>
      </c>
      <c r="AL122" s="397" t="s">
        <v>2016</v>
      </c>
      <c r="AM122" s="398">
        <v>0</v>
      </c>
      <c r="AN122" s="325">
        <v>0</v>
      </c>
      <c r="AO122" s="325">
        <v>0</v>
      </c>
      <c r="AP122" s="325">
        <v>0</v>
      </c>
      <c r="AQ122" s="325">
        <v>0</v>
      </c>
      <c r="AR122" s="325">
        <v>0</v>
      </c>
      <c r="AT122" s="500">
        <v>0</v>
      </c>
      <c r="AU122" s="500">
        <v>0</v>
      </c>
      <c r="BF122" s="325">
        <v>112</v>
      </c>
    </row>
    <row r="123" spans="1:58" ht="14.25">
      <c r="A123" s="349">
        <v>0</v>
      </c>
      <c r="B123" s="349">
        <v>0</v>
      </c>
      <c r="C123" s="349">
        <v>0</v>
      </c>
      <c r="D123" s="349">
        <v>99999</v>
      </c>
      <c r="E123" s="349">
        <v>9999</v>
      </c>
      <c r="F123" s="350" t="s">
        <v>2190</v>
      </c>
      <c r="G123" s="388" t="b">
        <v>1</v>
      </c>
      <c r="H123" s="389">
        <v>113</v>
      </c>
      <c r="I123" s="390" t="s">
        <v>2016</v>
      </c>
      <c r="J123" s="391" t="s">
        <v>405</v>
      </c>
      <c r="K123" s="392" t="s">
        <v>405</v>
      </c>
      <c r="L123" s="392" t="s">
        <v>405</v>
      </c>
      <c r="M123" s="393">
        <v>9999</v>
      </c>
      <c r="N123" s="394">
        <v>0</v>
      </c>
      <c r="O123" s="390" t="s">
        <v>2016</v>
      </c>
      <c r="P123" s="391" t="s">
        <v>405</v>
      </c>
      <c r="Q123" s="392" t="s">
        <v>405</v>
      </c>
      <c r="R123" s="392" t="s">
        <v>405</v>
      </c>
      <c r="S123" s="393">
        <v>9999</v>
      </c>
      <c r="T123" s="394">
        <v>0</v>
      </c>
      <c r="U123" s="390" t="s">
        <v>2016</v>
      </c>
      <c r="V123" s="391" t="s">
        <v>405</v>
      </c>
      <c r="W123" s="392" t="s">
        <v>405</v>
      </c>
      <c r="X123" s="392" t="s">
        <v>405</v>
      </c>
      <c r="Y123" s="393">
        <v>9999</v>
      </c>
      <c r="Z123" s="394">
        <v>0</v>
      </c>
      <c r="AA123" s="390" t="s">
        <v>2016</v>
      </c>
      <c r="AB123" s="391" t="s">
        <v>405</v>
      </c>
      <c r="AC123" s="392" t="s">
        <v>405</v>
      </c>
      <c r="AD123" s="392" t="s">
        <v>405</v>
      </c>
      <c r="AE123" s="393">
        <v>9999</v>
      </c>
      <c r="AF123" s="394">
        <v>0</v>
      </c>
      <c r="AG123" s="399"/>
      <c r="AH123" s="435">
        <v>0</v>
      </c>
      <c r="AI123" s="395" t="s">
        <v>2016</v>
      </c>
      <c r="AJ123" s="396" t="s">
        <v>2016</v>
      </c>
      <c r="AK123" s="395" t="s">
        <v>2016</v>
      </c>
      <c r="AL123" s="397" t="s">
        <v>2016</v>
      </c>
      <c r="AM123" s="398">
        <v>0</v>
      </c>
      <c r="AN123" s="325">
        <v>0</v>
      </c>
      <c r="AO123" s="325">
        <v>0</v>
      </c>
      <c r="AP123" s="325">
        <v>0</v>
      </c>
      <c r="AQ123" s="325">
        <v>0</v>
      </c>
      <c r="AR123" s="325">
        <v>0</v>
      </c>
      <c r="AT123" s="500">
        <v>0</v>
      </c>
      <c r="AU123" s="500">
        <v>0</v>
      </c>
      <c r="BF123" s="325">
        <v>113</v>
      </c>
    </row>
    <row r="124" spans="1:58" ht="14.25">
      <c r="A124" s="349">
        <v>0</v>
      </c>
      <c r="B124" s="349">
        <v>0</v>
      </c>
      <c r="C124" s="349">
        <v>0</v>
      </c>
      <c r="D124" s="349">
        <v>99999</v>
      </c>
      <c r="E124" s="349">
        <v>9999</v>
      </c>
      <c r="F124" s="350" t="s">
        <v>2191</v>
      </c>
      <c r="G124" s="388" t="b">
        <v>1</v>
      </c>
      <c r="H124" s="389">
        <v>114</v>
      </c>
      <c r="I124" s="390" t="s">
        <v>2016</v>
      </c>
      <c r="J124" s="391" t="s">
        <v>405</v>
      </c>
      <c r="K124" s="392" t="s">
        <v>405</v>
      </c>
      <c r="L124" s="392" t="s">
        <v>405</v>
      </c>
      <c r="M124" s="393">
        <v>9999</v>
      </c>
      <c r="N124" s="394">
        <v>0</v>
      </c>
      <c r="O124" s="390" t="s">
        <v>2016</v>
      </c>
      <c r="P124" s="391" t="s">
        <v>405</v>
      </c>
      <c r="Q124" s="392" t="s">
        <v>405</v>
      </c>
      <c r="R124" s="392" t="s">
        <v>405</v>
      </c>
      <c r="S124" s="393">
        <v>9999</v>
      </c>
      <c r="T124" s="394">
        <v>0</v>
      </c>
      <c r="U124" s="390" t="s">
        <v>2016</v>
      </c>
      <c r="V124" s="391" t="s">
        <v>405</v>
      </c>
      <c r="W124" s="392" t="s">
        <v>405</v>
      </c>
      <c r="X124" s="392" t="s">
        <v>405</v>
      </c>
      <c r="Y124" s="393">
        <v>9999</v>
      </c>
      <c r="Z124" s="394">
        <v>0</v>
      </c>
      <c r="AA124" s="390" t="s">
        <v>2016</v>
      </c>
      <c r="AB124" s="391" t="s">
        <v>405</v>
      </c>
      <c r="AC124" s="392" t="s">
        <v>405</v>
      </c>
      <c r="AD124" s="392" t="s">
        <v>405</v>
      </c>
      <c r="AE124" s="393">
        <v>9999</v>
      </c>
      <c r="AF124" s="394">
        <v>0</v>
      </c>
      <c r="AG124" s="399"/>
      <c r="AH124" s="435">
        <v>0</v>
      </c>
      <c r="AI124" s="395" t="s">
        <v>2016</v>
      </c>
      <c r="AJ124" s="396" t="s">
        <v>2016</v>
      </c>
      <c r="AK124" s="395" t="s">
        <v>2016</v>
      </c>
      <c r="AL124" s="397" t="s">
        <v>2016</v>
      </c>
      <c r="AM124" s="398">
        <v>0</v>
      </c>
      <c r="AN124" s="325">
        <v>0</v>
      </c>
      <c r="AO124" s="325">
        <v>0</v>
      </c>
      <c r="AP124" s="325">
        <v>0</v>
      </c>
      <c r="AQ124" s="325">
        <v>0</v>
      </c>
      <c r="AR124" s="325">
        <v>0</v>
      </c>
      <c r="AT124" s="500">
        <v>0</v>
      </c>
      <c r="AU124" s="500">
        <v>0</v>
      </c>
      <c r="BF124" s="325">
        <v>114</v>
      </c>
    </row>
    <row r="125" spans="1:58" ht="14.25">
      <c r="A125" s="349">
        <v>0</v>
      </c>
      <c r="B125" s="349">
        <v>0</v>
      </c>
      <c r="C125" s="349">
        <v>0</v>
      </c>
      <c r="D125" s="349">
        <v>99999</v>
      </c>
      <c r="E125" s="349">
        <v>9999</v>
      </c>
      <c r="F125" s="350" t="s">
        <v>2192</v>
      </c>
      <c r="G125" s="388" t="b">
        <v>1</v>
      </c>
      <c r="H125" s="389">
        <v>115</v>
      </c>
      <c r="I125" s="390" t="s">
        <v>2016</v>
      </c>
      <c r="J125" s="391" t="s">
        <v>405</v>
      </c>
      <c r="K125" s="392" t="s">
        <v>405</v>
      </c>
      <c r="L125" s="392" t="s">
        <v>405</v>
      </c>
      <c r="M125" s="393">
        <v>9999</v>
      </c>
      <c r="N125" s="394">
        <v>0</v>
      </c>
      <c r="O125" s="390" t="s">
        <v>2016</v>
      </c>
      <c r="P125" s="391" t="s">
        <v>405</v>
      </c>
      <c r="Q125" s="392" t="s">
        <v>405</v>
      </c>
      <c r="R125" s="392" t="s">
        <v>405</v>
      </c>
      <c r="S125" s="393">
        <v>9999</v>
      </c>
      <c r="T125" s="394">
        <v>0</v>
      </c>
      <c r="U125" s="390" t="s">
        <v>2016</v>
      </c>
      <c r="V125" s="391" t="s">
        <v>405</v>
      </c>
      <c r="W125" s="392" t="s">
        <v>405</v>
      </c>
      <c r="X125" s="392" t="s">
        <v>405</v>
      </c>
      <c r="Y125" s="393">
        <v>9999</v>
      </c>
      <c r="Z125" s="394">
        <v>0</v>
      </c>
      <c r="AA125" s="390" t="s">
        <v>2016</v>
      </c>
      <c r="AB125" s="391" t="s">
        <v>405</v>
      </c>
      <c r="AC125" s="392" t="s">
        <v>405</v>
      </c>
      <c r="AD125" s="392" t="s">
        <v>405</v>
      </c>
      <c r="AE125" s="393">
        <v>9999</v>
      </c>
      <c r="AF125" s="394">
        <v>0</v>
      </c>
      <c r="AG125" s="399"/>
      <c r="AH125" s="435">
        <v>0</v>
      </c>
      <c r="AI125" s="395" t="s">
        <v>2016</v>
      </c>
      <c r="AJ125" s="396" t="s">
        <v>2016</v>
      </c>
      <c r="AK125" s="395" t="s">
        <v>2016</v>
      </c>
      <c r="AL125" s="397" t="s">
        <v>2016</v>
      </c>
      <c r="AM125" s="398">
        <v>0</v>
      </c>
      <c r="AN125" s="325">
        <v>0</v>
      </c>
      <c r="AO125" s="325">
        <v>0</v>
      </c>
      <c r="AP125" s="325">
        <v>0</v>
      </c>
      <c r="AQ125" s="325">
        <v>0</v>
      </c>
      <c r="AR125" s="325">
        <v>0</v>
      </c>
      <c r="AT125" s="500">
        <v>0</v>
      </c>
      <c r="AU125" s="500">
        <v>0</v>
      </c>
      <c r="BF125" s="325">
        <v>115</v>
      </c>
    </row>
    <row r="126" spans="1:58" ht="14.25">
      <c r="A126" s="349">
        <v>0</v>
      </c>
      <c r="B126" s="349">
        <v>0</v>
      </c>
      <c r="C126" s="349">
        <v>0</v>
      </c>
      <c r="D126" s="349">
        <v>99999</v>
      </c>
      <c r="E126" s="349">
        <v>9999</v>
      </c>
      <c r="F126" s="350" t="s">
        <v>2193</v>
      </c>
      <c r="G126" s="388" t="b">
        <v>1</v>
      </c>
      <c r="H126" s="389">
        <v>116</v>
      </c>
      <c r="I126" s="390" t="s">
        <v>2016</v>
      </c>
      <c r="J126" s="391" t="s">
        <v>405</v>
      </c>
      <c r="K126" s="392" t="s">
        <v>405</v>
      </c>
      <c r="L126" s="392" t="s">
        <v>405</v>
      </c>
      <c r="M126" s="393">
        <v>9999</v>
      </c>
      <c r="N126" s="394">
        <v>0</v>
      </c>
      <c r="O126" s="390" t="s">
        <v>2016</v>
      </c>
      <c r="P126" s="391" t="s">
        <v>405</v>
      </c>
      <c r="Q126" s="392" t="s">
        <v>405</v>
      </c>
      <c r="R126" s="392" t="s">
        <v>405</v>
      </c>
      <c r="S126" s="393">
        <v>9999</v>
      </c>
      <c r="T126" s="394">
        <v>0</v>
      </c>
      <c r="U126" s="390" t="s">
        <v>2016</v>
      </c>
      <c r="V126" s="391" t="s">
        <v>405</v>
      </c>
      <c r="W126" s="392" t="s">
        <v>405</v>
      </c>
      <c r="X126" s="392" t="s">
        <v>405</v>
      </c>
      <c r="Y126" s="393">
        <v>9999</v>
      </c>
      <c r="Z126" s="394">
        <v>0</v>
      </c>
      <c r="AA126" s="390" t="s">
        <v>2016</v>
      </c>
      <c r="AB126" s="391" t="s">
        <v>405</v>
      </c>
      <c r="AC126" s="392" t="s">
        <v>405</v>
      </c>
      <c r="AD126" s="392" t="s">
        <v>405</v>
      </c>
      <c r="AE126" s="393">
        <v>9999</v>
      </c>
      <c r="AF126" s="394">
        <v>0</v>
      </c>
      <c r="AG126" s="399"/>
      <c r="AH126" s="435">
        <v>0</v>
      </c>
      <c r="AI126" s="395" t="s">
        <v>2016</v>
      </c>
      <c r="AJ126" s="396" t="s">
        <v>2016</v>
      </c>
      <c r="AK126" s="395" t="s">
        <v>2016</v>
      </c>
      <c r="AL126" s="397" t="s">
        <v>2016</v>
      </c>
      <c r="AM126" s="398">
        <v>0</v>
      </c>
      <c r="AN126" s="325">
        <v>0</v>
      </c>
      <c r="AO126" s="325">
        <v>0</v>
      </c>
      <c r="AP126" s="325">
        <v>0</v>
      </c>
      <c r="AQ126" s="325">
        <v>0</v>
      </c>
      <c r="AR126" s="325">
        <v>0</v>
      </c>
      <c r="AT126" s="500">
        <v>0</v>
      </c>
      <c r="AU126" s="500">
        <v>0</v>
      </c>
      <c r="BF126" s="325">
        <v>116</v>
      </c>
    </row>
    <row r="127" spans="1:58" ht="14.25">
      <c r="A127" s="349">
        <v>0</v>
      </c>
      <c r="B127" s="349">
        <v>0</v>
      </c>
      <c r="C127" s="349">
        <v>0</v>
      </c>
      <c r="D127" s="349">
        <v>99999</v>
      </c>
      <c r="E127" s="349">
        <v>9999</v>
      </c>
      <c r="F127" s="350" t="s">
        <v>2194</v>
      </c>
      <c r="G127" s="388" t="b">
        <v>1</v>
      </c>
      <c r="H127" s="389">
        <v>117</v>
      </c>
      <c r="I127" s="390" t="s">
        <v>2016</v>
      </c>
      <c r="J127" s="391" t="s">
        <v>405</v>
      </c>
      <c r="K127" s="392" t="s">
        <v>405</v>
      </c>
      <c r="L127" s="392" t="s">
        <v>405</v>
      </c>
      <c r="M127" s="393">
        <v>9999</v>
      </c>
      <c r="N127" s="394">
        <v>0</v>
      </c>
      <c r="O127" s="390" t="s">
        <v>2016</v>
      </c>
      <c r="P127" s="391" t="s">
        <v>405</v>
      </c>
      <c r="Q127" s="392" t="s">
        <v>405</v>
      </c>
      <c r="R127" s="392" t="s">
        <v>405</v>
      </c>
      <c r="S127" s="393">
        <v>9999</v>
      </c>
      <c r="T127" s="394">
        <v>0</v>
      </c>
      <c r="U127" s="390" t="s">
        <v>2016</v>
      </c>
      <c r="V127" s="391" t="s">
        <v>405</v>
      </c>
      <c r="W127" s="392" t="s">
        <v>405</v>
      </c>
      <c r="X127" s="392" t="s">
        <v>405</v>
      </c>
      <c r="Y127" s="393">
        <v>9999</v>
      </c>
      <c r="Z127" s="394">
        <v>0</v>
      </c>
      <c r="AA127" s="390" t="s">
        <v>2016</v>
      </c>
      <c r="AB127" s="391" t="s">
        <v>405</v>
      </c>
      <c r="AC127" s="392" t="s">
        <v>405</v>
      </c>
      <c r="AD127" s="392" t="s">
        <v>405</v>
      </c>
      <c r="AE127" s="393">
        <v>9999</v>
      </c>
      <c r="AF127" s="394">
        <v>0</v>
      </c>
      <c r="AG127" s="399"/>
      <c r="AH127" s="435">
        <v>0</v>
      </c>
      <c r="AI127" s="395" t="s">
        <v>2016</v>
      </c>
      <c r="AJ127" s="396" t="s">
        <v>2016</v>
      </c>
      <c r="AK127" s="395" t="s">
        <v>2016</v>
      </c>
      <c r="AL127" s="397" t="s">
        <v>2016</v>
      </c>
      <c r="AM127" s="398">
        <v>0</v>
      </c>
      <c r="AN127" s="325">
        <v>0</v>
      </c>
      <c r="AO127" s="325">
        <v>0</v>
      </c>
      <c r="AP127" s="325">
        <v>0</v>
      </c>
      <c r="AQ127" s="325">
        <v>0</v>
      </c>
      <c r="AR127" s="325">
        <v>0</v>
      </c>
      <c r="AT127" s="500">
        <v>0</v>
      </c>
      <c r="AU127" s="500">
        <v>0</v>
      </c>
      <c r="BF127" s="325">
        <v>117</v>
      </c>
    </row>
    <row r="128" spans="1:58" ht="14.25">
      <c r="A128" s="349">
        <v>0</v>
      </c>
      <c r="B128" s="349">
        <v>0</v>
      </c>
      <c r="C128" s="349">
        <v>0</v>
      </c>
      <c r="D128" s="349">
        <v>99999</v>
      </c>
      <c r="E128" s="349">
        <v>9999</v>
      </c>
      <c r="F128" s="350" t="s">
        <v>2195</v>
      </c>
      <c r="G128" s="388" t="b">
        <v>1</v>
      </c>
      <c r="H128" s="389">
        <v>118</v>
      </c>
      <c r="I128" s="390" t="s">
        <v>2016</v>
      </c>
      <c r="J128" s="391" t="s">
        <v>405</v>
      </c>
      <c r="K128" s="392" t="s">
        <v>405</v>
      </c>
      <c r="L128" s="392" t="s">
        <v>405</v>
      </c>
      <c r="M128" s="393">
        <v>9999</v>
      </c>
      <c r="N128" s="394">
        <v>0</v>
      </c>
      <c r="O128" s="390" t="s">
        <v>2016</v>
      </c>
      <c r="P128" s="391" t="s">
        <v>405</v>
      </c>
      <c r="Q128" s="392" t="s">
        <v>405</v>
      </c>
      <c r="R128" s="392" t="s">
        <v>405</v>
      </c>
      <c r="S128" s="393">
        <v>9999</v>
      </c>
      <c r="T128" s="394">
        <v>0</v>
      </c>
      <c r="U128" s="390" t="s">
        <v>2016</v>
      </c>
      <c r="V128" s="391" t="s">
        <v>405</v>
      </c>
      <c r="W128" s="392" t="s">
        <v>405</v>
      </c>
      <c r="X128" s="392" t="s">
        <v>405</v>
      </c>
      <c r="Y128" s="393">
        <v>9999</v>
      </c>
      <c r="Z128" s="394">
        <v>0</v>
      </c>
      <c r="AA128" s="390" t="s">
        <v>2016</v>
      </c>
      <c r="AB128" s="391" t="s">
        <v>405</v>
      </c>
      <c r="AC128" s="392" t="s">
        <v>405</v>
      </c>
      <c r="AD128" s="392" t="s">
        <v>405</v>
      </c>
      <c r="AE128" s="393">
        <v>9999</v>
      </c>
      <c r="AF128" s="394">
        <v>0</v>
      </c>
      <c r="AG128" s="399"/>
      <c r="AH128" s="435">
        <v>0</v>
      </c>
      <c r="AI128" s="395" t="s">
        <v>2016</v>
      </c>
      <c r="AJ128" s="396" t="s">
        <v>2016</v>
      </c>
      <c r="AK128" s="395" t="s">
        <v>2016</v>
      </c>
      <c r="AL128" s="397" t="s">
        <v>2016</v>
      </c>
      <c r="AM128" s="398">
        <v>0</v>
      </c>
      <c r="AN128" s="325">
        <v>0</v>
      </c>
      <c r="AO128" s="325">
        <v>0</v>
      </c>
      <c r="AP128" s="325">
        <v>0</v>
      </c>
      <c r="AQ128" s="325">
        <v>0</v>
      </c>
      <c r="AR128" s="325">
        <v>0</v>
      </c>
      <c r="AT128" s="500">
        <v>0</v>
      </c>
      <c r="AU128" s="500">
        <v>0</v>
      </c>
      <c r="BF128" s="325">
        <v>118</v>
      </c>
    </row>
    <row r="129" spans="1:58" ht="14.25">
      <c r="A129" s="349">
        <v>0</v>
      </c>
      <c r="B129" s="349">
        <v>0</v>
      </c>
      <c r="C129" s="349">
        <v>0</v>
      </c>
      <c r="D129" s="349">
        <v>99999</v>
      </c>
      <c r="E129" s="349">
        <v>9999</v>
      </c>
      <c r="F129" s="350" t="s">
        <v>2196</v>
      </c>
      <c r="G129" s="388" t="b">
        <v>1</v>
      </c>
      <c r="H129" s="389">
        <v>119</v>
      </c>
      <c r="I129" s="390" t="s">
        <v>2016</v>
      </c>
      <c r="J129" s="391" t="s">
        <v>405</v>
      </c>
      <c r="K129" s="392" t="s">
        <v>405</v>
      </c>
      <c r="L129" s="392" t="s">
        <v>405</v>
      </c>
      <c r="M129" s="393">
        <v>9999</v>
      </c>
      <c r="N129" s="394">
        <v>0</v>
      </c>
      <c r="O129" s="390" t="s">
        <v>2016</v>
      </c>
      <c r="P129" s="391" t="s">
        <v>405</v>
      </c>
      <c r="Q129" s="392" t="s">
        <v>405</v>
      </c>
      <c r="R129" s="392" t="s">
        <v>405</v>
      </c>
      <c r="S129" s="393">
        <v>9999</v>
      </c>
      <c r="T129" s="394">
        <v>0</v>
      </c>
      <c r="U129" s="390" t="s">
        <v>2016</v>
      </c>
      <c r="V129" s="391" t="s">
        <v>405</v>
      </c>
      <c r="W129" s="392" t="s">
        <v>405</v>
      </c>
      <c r="X129" s="392" t="s">
        <v>405</v>
      </c>
      <c r="Y129" s="393">
        <v>9999</v>
      </c>
      <c r="Z129" s="394">
        <v>0</v>
      </c>
      <c r="AA129" s="390" t="s">
        <v>2016</v>
      </c>
      <c r="AB129" s="391" t="s">
        <v>405</v>
      </c>
      <c r="AC129" s="392" t="s">
        <v>405</v>
      </c>
      <c r="AD129" s="392" t="s">
        <v>405</v>
      </c>
      <c r="AE129" s="393">
        <v>9999</v>
      </c>
      <c r="AF129" s="394">
        <v>0</v>
      </c>
      <c r="AG129" s="399"/>
      <c r="AH129" s="435">
        <v>0</v>
      </c>
      <c r="AI129" s="395" t="s">
        <v>2016</v>
      </c>
      <c r="AJ129" s="396" t="s">
        <v>2016</v>
      </c>
      <c r="AK129" s="395" t="s">
        <v>2016</v>
      </c>
      <c r="AL129" s="397" t="s">
        <v>2016</v>
      </c>
      <c r="AM129" s="398">
        <v>0</v>
      </c>
      <c r="AN129" s="325">
        <v>0</v>
      </c>
      <c r="AO129" s="325">
        <v>0</v>
      </c>
      <c r="AP129" s="325">
        <v>0</v>
      </c>
      <c r="AQ129" s="325">
        <v>0</v>
      </c>
      <c r="AR129" s="325">
        <v>0</v>
      </c>
      <c r="AT129" s="500">
        <v>0</v>
      </c>
      <c r="AU129" s="500">
        <v>0</v>
      </c>
      <c r="BF129" s="325">
        <v>119</v>
      </c>
    </row>
    <row r="130" spans="1:58" ht="14.25">
      <c r="A130" s="349">
        <v>0</v>
      </c>
      <c r="B130" s="349">
        <v>0</v>
      </c>
      <c r="C130" s="349">
        <v>0</v>
      </c>
      <c r="D130" s="349">
        <v>99999</v>
      </c>
      <c r="E130" s="349">
        <v>9999</v>
      </c>
      <c r="F130" s="350" t="s">
        <v>2197</v>
      </c>
      <c r="G130" s="388" t="b">
        <v>1</v>
      </c>
      <c r="H130" s="389">
        <v>120</v>
      </c>
      <c r="I130" s="390" t="s">
        <v>2016</v>
      </c>
      <c r="J130" s="391" t="s">
        <v>405</v>
      </c>
      <c r="K130" s="392" t="s">
        <v>405</v>
      </c>
      <c r="L130" s="392" t="s">
        <v>405</v>
      </c>
      <c r="M130" s="393">
        <v>9999</v>
      </c>
      <c r="N130" s="394">
        <v>0</v>
      </c>
      <c r="O130" s="390" t="s">
        <v>2016</v>
      </c>
      <c r="P130" s="391" t="s">
        <v>405</v>
      </c>
      <c r="Q130" s="392" t="s">
        <v>405</v>
      </c>
      <c r="R130" s="392" t="s">
        <v>405</v>
      </c>
      <c r="S130" s="393">
        <v>9999</v>
      </c>
      <c r="T130" s="394">
        <v>0</v>
      </c>
      <c r="U130" s="390" t="s">
        <v>2016</v>
      </c>
      <c r="V130" s="391" t="s">
        <v>405</v>
      </c>
      <c r="W130" s="392" t="s">
        <v>405</v>
      </c>
      <c r="X130" s="392" t="s">
        <v>405</v>
      </c>
      <c r="Y130" s="393">
        <v>9999</v>
      </c>
      <c r="Z130" s="394">
        <v>0</v>
      </c>
      <c r="AA130" s="390" t="s">
        <v>2016</v>
      </c>
      <c r="AB130" s="391" t="s">
        <v>405</v>
      </c>
      <c r="AC130" s="392" t="s">
        <v>405</v>
      </c>
      <c r="AD130" s="392" t="s">
        <v>405</v>
      </c>
      <c r="AE130" s="393">
        <v>9999</v>
      </c>
      <c r="AF130" s="394">
        <v>0</v>
      </c>
      <c r="AG130" s="399"/>
      <c r="AH130" s="435">
        <v>0</v>
      </c>
      <c r="AI130" s="395" t="s">
        <v>2016</v>
      </c>
      <c r="AJ130" s="396" t="s">
        <v>2016</v>
      </c>
      <c r="AK130" s="395" t="s">
        <v>2016</v>
      </c>
      <c r="AL130" s="397" t="s">
        <v>2016</v>
      </c>
      <c r="AM130" s="398">
        <v>0</v>
      </c>
      <c r="AN130" s="325">
        <v>0</v>
      </c>
      <c r="AO130" s="325">
        <v>0</v>
      </c>
      <c r="AP130" s="325">
        <v>0</v>
      </c>
      <c r="AQ130" s="325">
        <v>0</v>
      </c>
      <c r="AR130" s="325">
        <v>0</v>
      </c>
      <c r="AT130" s="500">
        <v>0</v>
      </c>
      <c r="AU130" s="500">
        <v>0</v>
      </c>
      <c r="BF130" s="325">
        <v>120</v>
      </c>
    </row>
    <row r="131" spans="1:58" ht="14.25">
      <c r="A131" s="349">
        <v>0</v>
      </c>
      <c r="B131" s="349">
        <v>0</v>
      </c>
      <c r="C131" s="349">
        <v>0</v>
      </c>
      <c r="D131" s="349">
        <v>99999</v>
      </c>
      <c r="E131" s="349">
        <v>9999</v>
      </c>
      <c r="F131" s="350" t="s">
        <v>2198</v>
      </c>
      <c r="G131" s="388" t="b">
        <v>1</v>
      </c>
      <c r="H131" s="389">
        <v>121</v>
      </c>
      <c r="I131" s="390" t="s">
        <v>2016</v>
      </c>
      <c r="J131" s="391" t="s">
        <v>405</v>
      </c>
      <c r="K131" s="392" t="s">
        <v>405</v>
      </c>
      <c r="L131" s="392" t="s">
        <v>405</v>
      </c>
      <c r="M131" s="393">
        <v>9999</v>
      </c>
      <c r="N131" s="394">
        <v>0</v>
      </c>
      <c r="O131" s="390" t="s">
        <v>2016</v>
      </c>
      <c r="P131" s="391" t="s">
        <v>405</v>
      </c>
      <c r="Q131" s="392" t="s">
        <v>405</v>
      </c>
      <c r="R131" s="392" t="s">
        <v>405</v>
      </c>
      <c r="S131" s="393">
        <v>9999</v>
      </c>
      <c r="T131" s="394">
        <v>0</v>
      </c>
      <c r="U131" s="390" t="s">
        <v>2016</v>
      </c>
      <c r="V131" s="391" t="s">
        <v>405</v>
      </c>
      <c r="W131" s="392" t="s">
        <v>405</v>
      </c>
      <c r="X131" s="392" t="s">
        <v>405</v>
      </c>
      <c r="Y131" s="393">
        <v>9999</v>
      </c>
      <c r="Z131" s="394">
        <v>0</v>
      </c>
      <c r="AA131" s="390" t="s">
        <v>2016</v>
      </c>
      <c r="AB131" s="391" t="s">
        <v>405</v>
      </c>
      <c r="AC131" s="392" t="s">
        <v>405</v>
      </c>
      <c r="AD131" s="392" t="s">
        <v>405</v>
      </c>
      <c r="AE131" s="393">
        <v>9999</v>
      </c>
      <c r="AF131" s="394">
        <v>0</v>
      </c>
      <c r="AG131" s="399"/>
      <c r="AH131" s="435">
        <v>0</v>
      </c>
      <c r="AI131" s="395" t="s">
        <v>2016</v>
      </c>
      <c r="AJ131" s="396" t="s">
        <v>2016</v>
      </c>
      <c r="AK131" s="395" t="s">
        <v>2016</v>
      </c>
      <c r="AL131" s="397" t="s">
        <v>2016</v>
      </c>
      <c r="AM131" s="398">
        <v>0</v>
      </c>
      <c r="AN131" s="325">
        <v>0</v>
      </c>
      <c r="AO131" s="325">
        <v>0</v>
      </c>
      <c r="AP131" s="325">
        <v>0</v>
      </c>
      <c r="AQ131" s="325">
        <v>0</v>
      </c>
      <c r="AR131" s="325">
        <v>0</v>
      </c>
      <c r="AT131" s="500">
        <v>0</v>
      </c>
      <c r="AU131" s="500">
        <v>0</v>
      </c>
      <c r="BF131" s="325">
        <v>121</v>
      </c>
    </row>
    <row r="132" spans="1:58" ht="14.25">
      <c r="A132" s="349">
        <v>0</v>
      </c>
      <c r="B132" s="349">
        <v>0</v>
      </c>
      <c r="C132" s="349">
        <v>0</v>
      </c>
      <c r="D132" s="349">
        <v>99999</v>
      </c>
      <c r="E132" s="349">
        <v>9999</v>
      </c>
      <c r="F132" s="350" t="s">
        <v>2199</v>
      </c>
      <c r="G132" s="388" t="b">
        <v>1</v>
      </c>
      <c r="H132" s="389">
        <v>122</v>
      </c>
      <c r="I132" s="390" t="s">
        <v>2016</v>
      </c>
      <c r="J132" s="391" t="s">
        <v>405</v>
      </c>
      <c r="K132" s="392" t="s">
        <v>405</v>
      </c>
      <c r="L132" s="392" t="s">
        <v>405</v>
      </c>
      <c r="M132" s="393">
        <v>9999</v>
      </c>
      <c r="N132" s="394">
        <v>0</v>
      </c>
      <c r="O132" s="390" t="s">
        <v>2016</v>
      </c>
      <c r="P132" s="391" t="s">
        <v>405</v>
      </c>
      <c r="Q132" s="392" t="s">
        <v>405</v>
      </c>
      <c r="R132" s="392" t="s">
        <v>405</v>
      </c>
      <c r="S132" s="393">
        <v>9999</v>
      </c>
      <c r="T132" s="394">
        <v>0</v>
      </c>
      <c r="U132" s="390" t="s">
        <v>2016</v>
      </c>
      <c r="V132" s="391" t="s">
        <v>405</v>
      </c>
      <c r="W132" s="392" t="s">
        <v>405</v>
      </c>
      <c r="X132" s="392" t="s">
        <v>405</v>
      </c>
      <c r="Y132" s="393">
        <v>9999</v>
      </c>
      <c r="Z132" s="394">
        <v>0</v>
      </c>
      <c r="AA132" s="390" t="s">
        <v>2016</v>
      </c>
      <c r="AB132" s="391" t="s">
        <v>405</v>
      </c>
      <c r="AC132" s="392" t="s">
        <v>405</v>
      </c>
      <c r="AD132" s="392" t="s">
        <v>405</v>
      </c>
      <c r="AE132" s="393">
        <v>9999</v>
      </c>
      <c r="AF132" s="394">
        <v>0</v>
      </c>
      <c r="AG132" s="399"/>
      <c r="AH132" s="435">
        <v>0</v>
      </c>
      <c r="AI132" s="395" t="s">
        <v>2016</v>
      </c>
      <c r="AJ132" s="396" t="s">
        <v>2016</v>
      </c>
      <c r="AK132" s="395" t="s">
        <v>2016</v>
      </c>
      <c r="AL132" s="397" t="s">
        <v>2016</v>
      </c>
      <c r="AM132" s="398">
        <v>0</v>
      </c>
      <c r="AN132" s="325">
        <v>0</v>
      </c>
      <c r="AO132" s="325">
        <v>0</v>
      </c>
      <c r="AP132" s="325">
        <v>0</v>
      </c>
      <c r="AQ132" s="325">
        <v>0</v>
      </c>
      <c r="AR132" s="325">
        <v>0</v>
      </c>
      <c r="AT132" s="500">
        <v>0</v>
      </c>
      <c r="AU132" s="500">
        <v>0</v>
      </c>
      <c r="BF132" s="325">
        <v>122</v>
      </c>
    </row>
    <row r="133" spans="1:58" ht="14.25">
      <c r="A133" s="349">
        <v>0</v>
      </c>
      <c r="B133" s="349">
        <v>0</v>
      </c>
      <c r="C133" s="349">
        <v>0</v>
      </c>
      <c r="D133" s="349">
        <v>99999</v>
      </c>
      <c r="E133" s="349">
        <v>9999</v>
      </c>
      <c r="F133" s="350" t="s">
        <v>2200</v>
      </c>
      <c r="G133" s="388" t="b">
        <v>1</v>
      </c>
      <c r="H133" s="389">
        <v>123</v>
      </c>
      <c r="I133" s="390" t="s">
        <v>2016</v>
      </c>
      <c r="J133" s="391" t="s">
        <v>405</v>
      </c>
      <c r="K133" s="392" t="s">
        <v>405</v>
      </c>
      <c r="L133" s="392" t="s">
        <v>405</v>
      </c>
      <c r="M133" s="393">
        <v>9999</v>
      </c>
      <c r="N133" s="394">
        <v>0</v>
      </c>
      <c r="O133" s="390" t="s">
        <v>2016</v>
      </c>
      <c r="P133" s="391" t="s">
        <v>405</v>
      </c>
      <c r="Q133" s="392" t="s">
        <v>405</v>
      </c>
      <c r="R133" s="392" t="s">
        <v>405</v>
      </c>
      <c r="S133" s="393">
        <v>9999</v>
      </c>
      <c r="T133" s="394">
        <v>0</v>
      </c>
      <c r="U133" s="390" t="s">
        <v>2016</v>
      </c>
      <c r="V133" s="391" t="s">
        <v>405</v>
      </c>
      <c r="W133" s="392" t="s">
        <v>405</v>
      </c>
      <c r="X133" s="392" t="s">
        <v>405</v>
      </c>
      <c r="Y133" s="393">
        <v>9999</v>
      </c>
      <c r="Z133" s="394">
        <v>0</v>
      </c>
      <c r="AA133" s="390" t="s">
        <v>2016</v>
      </c>
      <c r="AB133" s="391" t="s">
        <v>405</v>
      </c>
      <c r="AC133" s="392" t="s">
        <v>405</v>
      </c>
      <c r="AD133" s="392" t="s">
        <v>405</v>
      </c>
      <c r="AE133" s="393">
        <v>9999</v>
      </c>
      <c r="AF133" s="394">
        <v>0</v>
      </c>
      <c r="AG133" s="399"/>
      <c r="AH133" s="435">
        <v>0</v>
      </c>
      <c r="AI133" s="395" t="s">
        <v>2016</v>
      </c>
      <c r="AJ133" s="396" t="s">
        <v>2016</v>
      </c>
      <c r="AK133" s="395" t="s">
        <v>2016</v>
      </c>
      <c r="AL133" s="397" t="s">
        <v>2016</v>
      </c>
      <c r="AM133" s="398">
        <v>0</v>
      </c>
      <c r="AN133" s="325">
        <v>0</v>
      </c>
      <c r="AO133" s="325">
        <v>0</v>
      </c>
      <c r="AP133" s="325">
        <v>0</v>
      </c>
      <c r="AQ133" s="325">
        <v>0</v>
      </c>
      <c r="AR133" s="325">
        <v>0</v>
      </c>
      <c r="AT133" s="500">
        <v>0</v>
      </c>
      <c r="AU133" s="500">
        <v>0</v>
      </c>
      <c r="BF133" s="325">
        <v>123</v>
      </c>
    </row>
    <row r="134" spans="1:58" ht="14.25">
      <c r="A134" s="349">
        <v>0</v>
      </c>
      <c r="B134" s="349">
        <v>0</v>
      </c>
      <c r="C134" s="349">
        <v>0</v>
      </c>
      <c r="D134" s="349">
        <v>99999</v>
      </c>
      <c r="E134" s="349">
        <v>9999</v>
      </c>
      <c r="F134" s="350" t="s">
        <v>2201</v>
      </c>
      <c r="G134" s="388" t="b">
        <v>1</v>
      </c>
      <c r="H134" s="389">
        <v>124</v>
      </c>
      <c r="I134" s="390" t="s">
        <v>2016</v>
      </c>
      <c r="J134" s="391" t="s">
        <v>405</v>
      </c>
      <c r="K134" s="392" t="s">
        <v>405</v>
      </c>
      <c r="L134" s="392" t="s">
        <v>405</v>
      </c>
      <c r="M134" s="393">
        <v>9999</v>
      </c>
      <c r="N134" s="394">
        <v>0</v>
      </c>
      <c r="O134" s="390" t="s">
        <v>2016</v>
      </c>
      <c r="P134" s="391" t="s">
        <v>405</v>
      </c>
      <c r="Q134" s="392" t="s">
        <v>405</v>
      </c>
      <c r="R134" s="392" t="s">
        <v>405</v>
      </c>
      <c r="S134" s="393">
        <v>9999</v>
      </c>
      <c r="T134" s="394">
        <v>0</v>
      </c>
      <c r="U134" s="390" t="s">
        <v>2016</v>
      </c>
      <c r="V134" s="391" t="s">
        <v>405</v>
      </c>
      <c r="W134" s="392" t="s">
        <v>405</v>
      </c>
      <c r="X134" s="392" t="s">
        <v>405</v>
      </c>
      <c r="Y134" s="393">
        <v>9999</v>
      </c>
      <c r="Z134" s="394">
        <v>0</v>
      </c>
      <c r="AA134" s="390" t="s">
        <v>2016</v>
      </c>
      <c r="AB134" s="391" t="s">
        <v>405</v>
      </c>
      <c r="AC134" s="392" t="s">
        <v>405</v>
      </c>
      <c r="AD134" s="392" t="s">
        <v>405</v>
      </c>
      <c r="AE134" s="393">
        <v>9999</v>
      </c>
      <c r="AF134" s="394">
        <v>0</v>
      </c>
      <c r="AG134" s="399"/>
      <c r="AH134" s="435">
        <v>0</v>
      </c>
      <c r="AI134" s="395" t="s">
        <v>2016</v>
      </c>
      <c r="AJ134" s="396" t="s">
        <v>2016</v>
      </c>
      <c r="AK134" s="395" t="s">
        <v>2016</v>
      </c>
      <c r="AL134" s="397" t="s">
        <v>2016</v>
      </c>
      <c r="AM134" s="398">
        <v>0</v>
      </c>
      <c r="AN134" s="325">
        <v>0</v>
      </c>
      <c r="AO134" s="325">
        <v>0</v>
      </c>
      <c r="AP134" s="325">
        <v>0</v>
      </c>
      <c r="AQ134" s="325">
        <v>0</v>
      </c>
      <c r="AR134" s="325">
        <v>0</v>
      </c>
      <c r="AT134" s="500">
        <v>0</v>
      </c>
      <c r="AU134" s="500">
        <v>0</v>
      </c>
      <c r="BF134" s="325">
        <v>124</v>
      </c>
    </row>
    <row r="135" spans="1:58" ht="14.25">
      <c r="A135" s="349">
        <v>0</v>
      </c>
      <c r="B135" s="349">
        <v>0</v>
      </c>
      <c r="C135" s="349">
        <v>0</v>
      </c>
      <c r="D135" s="349">
        <v>99999</v>
      </c>
      <c r="E135" s="349">
        <v>9999</v>
      </c>
      <c r="F135" s="350" t="s">
        <v>2202</v>
      </c>
      <c r="G135" s="388" t="b">
        <v>1</v>
      </c>
      <c r="H135" s="389">
        <v>125</v>
      </c>
      <c r="I135" s="390" t="s">
        <v>2016</v>
      </c>
      <c r="J135" s="391" t="s">
        <v>405</v>
      </c>
      <c r="K135" s="392" t="s">
        <v>405</v>
      </c>
      <c r="L135" s="392" t="s">
        <v>405</v>
      </c>
      <c r="M135" s="393">
        <v>9999</v>
      </c>
      <c r="N135" s="394">
        <v>0</v>
      </c>
      <c r="O135" s="390" t="s">
        <v>2016</v>
      </c>
      <c r="P135" s="391" t="s">
        <v>405</v>
      </c>
      <c r="Q135" s="392" t="s">
        <v>405</v>
      </c>
      <c r="R135" s="392" t="s">
        <v>405</v>
      </c>
      <c r="S135" s="393">
        <v>9999</v>
      </c>
      <c r="T135" s="394">
        <v>0</v>
      </c>
      <c r="U135" s="390" t="s">
        <v>2016</v>
      </c>
      <c r="V135" s="391" t="s">
        <v>405</v>
      </c>
      <c r="W135" s="392" t="s">
        <v>405</v>
      </c>
      <c r="X135" s="392" t="s">
        <v>405</v>
      </c>
      <c r="Y135" s="393">
        <v>9999</v>
      </c>
      <c r="Z135" s="394">
        <v>0</v>
      </c>
      <c r="AA135" s="390" t="s">
        <v>2016</v>
      </c>
      <c r="AB135" s="391" t="s">
        <v>405</v>
      </c>
      <c r="AC135" s="392" t="s">
        <v>405</v>
      </c>
      <c r="AD135" s="392" t="s">
        <v>405</v>
      </c>
      <c r="AE135" s="393">
        <v>9999</v>
      </c>
      <c r="AF135" s="394">
        <v>0</v>
      </c>
      <c r="AG135" s="399"/>
      <c r="AH135" s="435">
        <v>0</v>
      </c>
      <c r="AI135" s="395" t="s">
        <v>2016</v>
      </c>
      <c r="AJ135" s="396" t="s">
        <v>2016</v>
      </c>
      <c r="AK135" s="395" t="s">
        <v>2016</v>
      </c>
      <c r="AL135" s="397" t="s">
        <v>2016</v>
      </c>
      <c r="AM135" s="398">
        <v>0</v>
      </c>
      <c r="AN135" s="325">
        <v>0</v>
      </c>
      <c r="AO135" s="325">
        <v>0</v>
      </c>
      <c r="AP135" s="325">
        <v>0</v>
      </c>
      <c r="AQ135" s="325">
        <v>0</v>
      </c>
      <c r="AR135" s="325">
        <v>0</v>
      </c>
      <c r="AT135" s="500">
        <v>0</v>
      </c>
      <c r="AU135" s="500">
        <v>0</v>
      </c>
      <c r="BF135" s="325">
        <v>125</v>
      </c>
    </row>
    <row r="136" spans="1:58" ht="14.25">
      <c r="A136" s="349">
        <v>0</v>
      </c>
      <c r="B136" s="349">
        <v>0</v>
      </c>
      <c r="C136" s="349">
        <v>0</v>
      </c>
      <c r="D136" s="349">
        <v>99999</v>
      </c>
      <c r="E136" s="349">
        <v>9999</v>
      </c>
      <c r="F136" s="350" t="s">
        <v>2203</v>
      </c>
      <c r="G136" s="388" t="b">
        <v>1</v>
      </c>
      <c r="H136" s="389">
        <v>126</v>
      </c>
      <c r="I136" s="390" t="s">
        <v>2016</v>
      </c>
      <c r="J136" s="391" t="s">
        <v>405</v>
      </c>
      <c r="K136" s="392" t="s">
        <v>405</v>
      </c>
      <c r="L136" s="392" t="s">
        <v>405</v>
      </c>
      <c r="M136" s="393">
        <v>9999</v>
      </c>
      <c r="N136" s="394">
        <v>0</v>
      </c>
      <c r="O136" s="390" t="s">
        <v>2016</v>
      </c>
      <c r="P136" s="391" t="s">
        <v>405</v>
      </c>
      <c r="Q136" s="392" t="s">
        <v>405</v>
      </c>
      <c r="R136" s="392" t="s">
        <v>405</v>
      </c>
      <c r="S136" s="393">
        <v>9999</v>
      </c>
      <c r="T136" s="394">
        <v>0</v>
      </c>
      <c r="U136" s="390" t="s">
        <v>2016</v>
      </c>
      <c r="V136" s="391" t="s">
        <v>405</v>
      </c>
      <c r="W136" s="392" t="s">
        <v>405</v>
      </c>
      <c r="X136" s="392" t="s">
        <v>405</v>
      </c>
      <c r="Y136" s="393">
        <v>9999</v>
      </c>
      <c r="Z136" s="394">
        <v>0</v>
      </c>
      <c r="AA136" s="390" t="s">
        <v>2016</v>
      </c>
      <c r="AB136" s="391" t="s">
        <v>405</v>
      </c>
      <c r="AC136" s="392" t="s">
        <v>405</v>
      </c>
      <c r="AD136" s="392" t="s">
        <v>405</v>
      </c>
      <c r="AE136" s="393">
        <v>9999</v>
      </c>
      <c r="AF136" s="394">
        <v>0</v>
      </c>
      <c r="AG136" s="399"/>
      <c r="AH136" s="435">
        <v>0</v>
      </c>
      <c r="AI136" s="395" t="s">
        <v>2016</v>
      </c>
      <c r="AJ136" s="396" t="s">
        <v>2016</v>
      </c>
      <c r="AK136" s="395" t="s">
        <v>2016</v>
      </c>
      <c r="AL136" s="397" t="s">
        <v>2016</v>
      </c>
      <c r="AM136" s="398">
        <v>0</v>
      </c>
      <c r="AN136" s="325">
        <v>0</v>
      </c>
      <c r="AO136" s="325">
        <v>0</v>
      </c>
      <c r="AP136" s="325">
        <v>0</v>
      </c>
      <c r="AQ136" s="325">
        <v>0</v>
      </c>
      <c r="AR136" s="325">
        <v>0</v>
      </c>
      <c r="AT136" s="500">
        <v>0</v>
      </c>
      <c r="AU136" s="500">
        <v>0</v>
      </c>
      <c r="BF136" s="325">
        <v>126</v>
      </c>
    </row>
    <row r="137" spans="1:58" ht="14.25">
      <c r="A137" s="349">
        <v>0</v>
      </c>
      <c r="B137" s="349">
        <v>0</v>
      </c>
      <c r="C137" s="349">
        <v>0</v>
      </c>
      <c r="D137" s="349">
        <v>99999</v>
      </c>
      <c r="E137" s="349">
        <v>9999</v>
      </c>
      <c r="F137" s="350" t="s">
        <v>2204</v>
      </c>
      <c r="G137" s="388" t="b">
        <v>1</v>
      </c>
      <c r="H137" s="389">
        <v>127</v>
      </c>
      <c r="I137" s="390" t="s">
        <v>2016</v>
      </c>
      <c r="J137" s="391" t="s">
        <v>405</v>
      </c>
      <c r="K137" s="392" t="s">
        <v>405</v>
      </c>
      <c r="L137" s="392" t="s">
        <v>405</v>
      </c>
      <c r="M137" s="393">
        <v>9999</v>
      </c>
      <c r="N137" s="394">
        <v>0</v>
      </c>
      <c r="O137" s="390" t="s">
        <v>2016</v>
      </c>
      <c r="P137" s="391" t="s">
        <v>405</v>
      </c>
      <c r="Q137" s="392" t="s">
        <v>405</v>
      </c>
      <c r="R137" s="392" t="s">
        <v>405</v>
      </c>
      <c r="S137" s="393">
        <v>9999</v>
      </c>
      <c r="T137" s="394">
        <v>0</v>
      </c>
      <c r="U137" s="390" t="s">
        <v>2016</v>
      </c>
      <c r="V137" s="391" t="s">
        <v>405</v>
      </c>
      <c r="W137" s="392" t="s">
        <v>405</v>
      </c>
      <c r="X137" s="392" t="s">
        <v>405</v>
      </c>
      <c r="Y137" s="393">
        <v>9999</v>
      </c>
      <c r="Z137" s="394">
        <v>0</v>
      </c>
      <c r="AA137" s="390" t="s">
        <v>2016</v>
      </c>
      <c r="AB137" s="391" t="s">
        <v>405</v>
      </c>
      <c r="AC137" s="392" t="s">
        <v>405</v>
      </c>
      <c r="AD137" s="392" t="s">
        <v>405</v>
      </c>
      <c r="AE137" s="393">
        <v>9999</v>
      </c>
      <c r="AF137" s="394">
        <v>0</v>
      </c>
      <c r="AG137" s="399"/>
      <c r="AH137" s="435">
        <v>0</v>
      </c>
      <c r="AI137" s="395" t="s">
        <v>2016</v>
      </c>
      <c r="AJ137" s="396" t="s">
        <v>2016</v>
      </c>
      <c r="AK137" s="395" t="s">
        <v>2016</v>
      </c>
      <c r="AL137" s="397" t="s">
        <v>2016</v>
      </c>
      <c r="AM137" s="398">
        <v>0</v>
      </c>
      <c r="AN137" s="325">
        <v>0</v>
      </c>
      <c r="AO137" s="325">
        <v>0</v>
      </c>
      <c r="AP137" s="325">
        <v>0</v>
      </c>
      <c r="AQ137" s="325">
        <v>0</v>
      </c>
      <c r="AR137" s="325">
        <v>0</v>
      </c>
      <c r="AT137" s="500">
        <v>0</v>
      </c>
      <c r="AU137" s="500">
        <v>0</v>
      </c>
      <c r="BF137" s="325">
        <v>127</v>
      </c>
    </row>
    <row r="138" spans="1:58" ht="15" thickBot="1">
      <c r="A138" s="349">
        <v>0</v>
      </c>
      <c r="B138" s="349">
        <v>0</v>
      </c>
      <c r="C138" s="349">
        <v>0</v>
      </c>
      <c r="D138" s="349">
        <v>99999</v>
      </c>
      <c r="E138" s="349">
        <v>9999</v>
      </c>
      <c r="F138" s="350" t="s">
        <v>2205</v>
      </c>
      <c r="G138" s="388" t="b">
        <v>1</v>
      </c>
      <c r="H138" s="389">
        <v>128</v>
      </c>
      <c r="I138" s="390" t="s">
        <v>2016</v>
      </c>
      <c r="J138" s="391" t="s">
        <v>405</v>
      </c>
      <c r="K138" s="392" t="s">
        <v>405</v>
      </c>
      <c r="L138" s="392" t="s">
        <v>405</v>
      </c>
      <c r="M138" s="393">
        <v>9999</v>
      </c>
      <c r="N138" s="394">
        <v>0</v>
      </c>
      <c r="O138" s="390" t="s">
        <v>2016</v>
      </c>
      <c r="P138" s="391" t="s">
        <v>405</v>
      </c>
      <c r="Q138" s="392" t="s">
        <v>405</v>
      </c>
      <c r="R138" s="392" t="s">
        <v>405</v>
      </c>
      <c r="S138" s="393">
        <v>9999</v>
      </c>
      <c r="T138" s="394">
        <v>0</v>
      </c>
      <c r="U138" s="390" t="s">
        <v>2016</v>
      </c>
      <c r="V138" s="391" t="s">
        <v>405</v>
      </c>
      <c r="W138" s="392" t="s">
        <v>405</v>
      </c>
      <c r="X138" s="392" t="s">
        <v>405</v>
      </c>
      <c r="Y138" s="393">
        <v>9999</v>
      </c>
      <c r="Z138" s="394">
        <v>0</v>
      </c>
      <c r="AA138" s="390" t="s">
        <v>2016</v>
      </c>
      <c r="AB138" s="391" t="s">
        <v>405</v>
      </c>
      <c r="AC138" s="392" t="s">
        <v>405</v>
      </c>
      <c r="AD138" s="392" t="s">
        <v>405</v>
      </c>
      <c r="AE138" s="393">
        <v>9999</v>
      </c>
      <c r="AF138" s="394">
        <v>0</v>
      </c>
      <c r="AG138" s="400"/>
      <c r="AH138" s="435">
        <v>0</v>
      </c>
      <c r="AI138" s="395" t="s">
        <v>2016</v>
      </c>
      <c r="AJ138" s="396" t="s">
        <v>2016</v>
      </c>
      <c r="AK138" s="395" t="s">
        <v>2016</v>
      </c>
      <c r="AL138" s="397" t="s">
        <v>2016</v>
      </c>
      <c r="AM138" s="398">
        <v>0</v>
      </c>
      <c r="AN138" s="325">
        <v>0</v>
      </c>
      <c r="AO138" s="325">
        <v>0</v>
      </c>
      <c r="AP138" s="325">
        <v>0</v>
      </c>
      <c r="AQ138" s="325">
        <v>0</v>
      </c>
      <c r="AR138" s="325">
        <v>0</v>
      </c>
      <c r="AT138" s="500">
        <v>0</v>
      </c>
      <c r="AU138" s="500">
        <v>0</v>
      </c>
      <c r="BF138" s="325">
        <v>128</v>
      </c>
    </row>
    <row r="139" spans="1:58" ht="13.5" thickTop="1"/>
  </sheetData>
  <conditionalFormatting sqref="G11:G138">
    <cfRule type="cellIs" dxfId="221" priority="11" stopIfTrue="1" operator="equal">
      <formula>FALSE</formula>
    </cfRule>
    <cfRule type="cellIs" dxfId="220" priority="12" stopIfTrue="1" operator="notEqual">
      <formula>FALSE</formula>
    </cfRule>
    <cfRule type="expression" dxfId="219" priority="13" stopIfTrue="1">
      <formula>IF(B11=0,TRUE,FALSE)</formula>
    </cfRule>
  </conditionalFormatting>
  <conditionalFormatting sqref="I11:I138">
    <cfRule type="expression" dxfId="215" priority="9" stopIfTrue="1">
      <formula>$AN11&gt;0</formula>
    </cfRule>
    <cfRule type="expression" dxfId="214" priority="10" stopIfTrue="1">
      <formula>IF(OR(LEFT(J11,1)=" ",ISBLANK(J11)),TRUE,FALSE)</formula>
    </cfRule>
  </conditionalFormatting>
  <conditionalFormatting sqref="O11:O138">
    <cfRule type="expression" dxfId="211" priority="7" stopIfTrue="1">
      <formula>$AO11&gt;0</formula>
    </cfRule>
    <cfRule type="expression" dxfId="210" priority="8" stopIfTrue="1">
      <formula>IF(OR(LEFT(P11,1)=" ",ISBLANK(P11)),TRUE,FALSE)</formula>
    </cfRule>
  </conditionalFormatting>
  <conditionalFormatting sqref="AA11:AA138 U11:U138">
    <cfRule type="expression" dxfId="207" priority="5" stopIfTrue="1">
      <formula>$AP11&gt;0</formula>
    </cfRule>
    <cfRule type="expression" dxfId="206" priority="6" stopIfTrue="1">
      <formula>IF(OR(LEFT(V11,1)=" ",ISBLANK(V11)),TRUE,FALSE)</formula>
    </cfRule>
  </conditionalFormatting>
  <conditionalFormatting sqref="AG11:AG138">
    <cfRule type="expression" dxfId="203" priority="3" stopIfTrue="1">
      <formula>$AQ11&gt;0</formula>
    </cfRule>
    <cfRule type="expression" dxfId="202" priority="4" stopIfTrue="1">
      <formula>IF(OR(LEFT(AH11,1)=" ",ISBLANK(AH11)),TRUE,FALSE)</formula>
    </cfRule>
  </conditionalFormatting>
  <conditionalFormatting sqref="J11:J138 V11:V138 AB11:AB138 P11:P138">
    <cfRule type="expression" dxfId="199" priority="2" stopIfTrue="1">
      <formula>IF(OR(LEFT(J11,1)=" ",ISBLANK(J11)),TRUE,FALSE)</formula>
    </cfRule>
  </conditionalFormatting>
  <conditionalFormatting sqref="G10">
    <cfRule type="expression" dxfId="197" priority="1" stopIfTrue="1">
      <formula>IF($G$9&gt;0,TRUE,FALSE)</formula>
    </cfRule>
  </conditionalFormatting>
  <pageMargins left="0.7" right="0.7" top="0.78740157499999996" bottom="0.78740157499999996" header="0.3" footer="0.3"/>
  <legacyDrawing r:id="rId1"/>
</worksheet>
</file>

<file path=xl/worksheets/sheet7.xml><?xml version="1.0" encoding="utf-8"?>
<worksheet xmlns="http://schemas.openxmlformats.org/spreadsheetml/2006/main" xmlns:r="http://schemas.openxmlformats.org/officeDocument/2006/relationships">
  <dimension ref="A1:H30"/>
  <sheetViews>
    <sheetView tabSelected="1" workbookViewId="0"/>
  </sheetViews>
  <sheetFormatPr defaultColWidth="9" defaultRowHeight="12.75"/>
  <sheetData>
    <row r="1" spans="1:5" ht="13.5" thickBot="1"/>
    <row r="2" spans="1:5" ht="27" thickBot="1">
      <c r="B2" s="450" t="s">
        <v>477</v>
      </c>
      <c r="C2" s="451"/>
      <c r="D2" s="451"/>
      <c r="E2" s="452"/>
    </row>
    <row r="3" spans="1:5">
      <c r="C3" s="134" t="s">
        <v>2018</v>
      </c>
      <c r="E3" t="s">
        <v>2020</v>
      </c>
    </row>
    <row r="5" spans="1:5" ht="15.75">
      <c r="B5" s="453" t="s">
        <v>478</v>
      </c>
    </row>
    <row r="6" spans="1:5" ht="15.75">
      <c r="C6" s="134" t="s">
        <v>481</v>
      </c>
      <c r="E6" s="489" t="s">
        <v>2019</v>
      </c>
    </row>
    <row r="7" spans="1:5" ht="15.75">
      <c r="A7" s="134"/>
      <c r="C7" s="134" t="s">
        <v>479</v>
      </c>
      <c r="E7" s="455" t="s">
        <v>1815</v>
      </c>
    </row>
    <row r="8" spans="1:5" ht="15.75">
      <c r="A8" s="134"/>
      <c r="C8" s="134" t="s">
        <v>480</v>
      </c>
      <c r="E8" s="456" t="s">
        <v>2021</v>
      </c>
    </row>
    <row r="9" spans="1:5">
      <c r="C9" s="134" t="s">
        <v>482</v>
      </c>
      <c r="E9" s="454" t="s">
        <v>1817</v>
      </c>
    </row>
    <row r="10" spans="1:5">
      <c r="C10" s="134" t="s">
        <v>494</v>
      </c>
      <c r="E10" s="488" t="s">
        <v>2017</v>
      </c>
    </row>
    <row r="11" spans="1:5">
      <c r="C11" s="134" t="s">
        <v>484</v>
      </c>
      <c r="E11" s="454" t="s">
        <v>2022</v>
      </c>
    </row>
    <row r="12" spans="1:5">
      <c r="C12" s="134" t="s">
        <v>483</v>
      </c>
      <c r="E12" s="454" t="s">
        <v>2023</v>
      </c>
    </row>
    <row r="13" spans="1:5">
      <c r="C13" s="134" t="s">
        <v>485</v>
      </c>
      <c r="E13" s="482">
        <v>0.33333333333333331</v>
      </c>
    </row>
    <row r="14" spans="1:5">
      <c r="C14" s="134" t="s">
        <v>486</v>
      </c>
      <c r="E14" s="482">
        <v>0.40625</v>
      </c>
    </row>
    <row r="15" spans="1:5">
      <c r="C15" s="134" t="s">
        <v>487</v>
      </c>
      <c r="E15" s="482">
        <v>0.41666666666666669</v>
      </c>
    </row>
    <row r="16" spans="1:5">
      <c r="C16" s="134" t="s">
        <v>488</v>
      </c>
      <c r="E16" s="482">
        <v>0.87291666666666667</v>
      </c>
    </row>
    <row r="17" spans="1:8">
      <c r="C17" s="134" t="s">
        <v>489</v>
      </c>
      <c r="E17" s="454">
        <v>23</v>
      </c>
    </row>
    <row r="18" spans="1:8">
      <c r="C18" s="134" t="s">
        <v>490</v>
      </c>
      <c r="E18" s="454" t="s">
        <v>2024</v>
      </c>
    </row>
    <row r="19" spans="1:8">
      <c r="C19" s="134" t="s">
        <v>491</v>
      </c>
      <c r="E19" s="454" t="s">
        <v>2025</v>
      </c>
    </row>
    <row r="20" spans="1:8">
      <c r="C20" s="134" t="s">
        <v>500</v>
      </c>
      <c r="E20" s="454" t="s">
        <v>2026</v>
      </c>
    </row>
    <row r="21" spans="1:8">
      <c r="C21" s="134"/>
      <c r="E21" s="454"/>
    </row>
    <row r="22" spans="1:8">
      <c r="C22" s="134" t="s">
        <v>495</v>
      </c>
      <c r="E22" s="454" t="s">
        <v>2028</v>
      </c>
    </row>
    <row r="23" spans="1:8">
      <c r="C23" s="134"/>
      <c r="E23" s="454"/>
    </row>
    <row r="24" spans="1:8">
      <c r="C24" s="134" t="s">
        <v>496</v>
      </c>
      <c r="E24" s="454" t="s">
        <v>2029</v>
      </c>
    </row>
    <row r="25" spans="1:8">
      <c r="C25" s="134"/>
      <c r="E25" s="454"/>
    </row>
    <row r="26" spans="1:8" ht="30" customHeight="1">
      <c r="C26" s="134" t="s">
        <v>497</v>
      </c>
      <c r="E26" s="495" t="s">
        <v>2031</v>
      </c>
      <c r="F26" s="495"/>
      <c r="G26" s="495"/>
    </row>
    <row r="27" spans="1:8">
      <c r="C27" s="134"/>
      <c r="E27" s="495"/>
      <c r="F27" s="495"/>
      <c r="G27" s="495"/>
    </row>
    <row r="28" spans="1:8" ht="39.6" customHeight="1">
      <c r="A28" s="496" t="s">
        <v>493</v>
      </c>
      <c r="B28" s="496"/>
      <c r="C28" s="496"/>
      <c r="E28" s="495" t="s">
        <v>2030</v>
      </c>
      <c r="F28" s="495"/>
      <c r="G28" s="495"/>
      <c r="H28" s="495"/>
    </row>
    <row r="29" spans="1:8">
      <c r="C29" s="134"/>
      <c r="E29" s="454"/>
    </row>
    <row r="30" spans="1:8">
      <c r="C30" s="134" t="s">
        <v>492</v>
      </c>
      <c r="E30" s="454" t="s">
        <v>2027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dimension ref="A1:BQ132"/>
  <sheetViews>
    <sheetView workbookViewId="0"/>
  </sheetViews>
  <sheetFormatPr defaultColWidth="9" defaultRowHeight="12.75"/>
  <cols>
    <col min="1" max="1" width="9" style="500" customWidth="1"/>
    <col min="2" max="2" width="47.5703125" style="325" customWidth="1"/>
    <col min="3" max="3" width="8.42578125" style="325" customWidth="1"/>
    <col min="4" max="4" width="2.85546875" style="325" customWidth="1"/>
    <col min="5" max="5" width="5.5703125" style="325" customWidth="1"/>
    <col min="6" max="7" width="6.42578125" style="325" customWidth="1"/>
    <col min="8" max="8" width="6.42578125" style="325" hidden="1" customWidth="1"/>
    <col min="9" max="9" width="5.5703125" style="325" hidden="1" customWidth="1"/>
    <col min="10" max="10" width="5.5703125" style="325" customWidth="1"/>
    <col min="11" max="11" width="2" style="325" customWidth="1"/>
    <col min="12" max="17" width="5" style="325" customWidth="1"/>
    <col min="18" max="18" width="2" style="325" customWidth="1"/>
    <col min="19" max="19" width="5.85546875" style="325" customWidth="1"/>
    <col min="20" max="21" width="5.5703125" style="325" customWidth="1"/>
    <col min="22" max="25" width="0" style="325" hidden="1" customWidth="1"/>
    <col min="26" max="27" width="1.5703125" style="325" customWidth="1"/>
    <col min="28" max="28" width="5.85546875" style="325" customWidth="1"/>
    <col min="29" max="30" width="5.5703125" style="325" customWidth="1"/>
    <col min="31" max="34" width="0" style="325" hidden="1" customWidth="1"/>
    <col min="35" max="36" width="1.5703125" style="325" customWidth="1"/>
    <col min="37" max="37" width="5.85546875" style="325" customWidth="1"/>
    <col min="38" max="39" width="5.5703125" style="325" customWidth="1"/>
    <col min="40" max="43" width="0" style="325" hidden="1" customWidth="1"/>
    <col min="44" max="45" width="1.5703125" style="325" customWidth="1"/>
    <col min="46" max="46" width="5.85546875" style="325" customWidth="1"/>
    <col min="47" max="48" width="5.5703125" style="325" customWidth="1"/>
    <col min="49" max="52" width="0" style="325" hidden="1" customWidth="1"/>
    <col min="53" max="54" width="1.5703125" style="325" customWidth="1"/>
    <col min="55" max="55" width="5.85546875" style="325" customWidth="1"/>
    <col min="56" max="57" width="5.5703125" style="325" customWidth="1"/>
    <col min="58" max="61" width="0" style="325" hidden="1" customWidth="1"/>
    <col min="62" max="63" width="1.5703125" style="325" customWidth="1"/>
    <col min="64" max="64" width="5.85546875" style="325" customWidth="1"/>
    <col min="65" max="66" width="5.5703125" style="325" customWidth="1"/>
    <col min="67" max="69" width="0" style="325" hidden="1" customWidth="1"/>
    <col min="70" max="70" width="4.5703125" style="325" customWidth="1"/>
    <col min="71" max="16384" width="9" style="325"/>
  </cols>
  <sheetData>
    <row r="1" spans="1:69" ht="27" thickBot="1">
      <c r="A1" s="441">
        <v>4</v>
      </c>
      <c r="B1" s="444" t="s">
        <v>458</v>
      </c>
      <c r="C1" s="443"/>
      <c r="E1" s="503" t="s">
        <v>215</v>
      </c>
      <c r="F1" s="503"/>
      <c r="G1" s="503"/>
      <c r="H1" s="503"/>
      <c r="I1" s="503"/>
      <c r="J1" s="447"/>
      <c r="L1" s="503" t="s">
        <v>370</v>
      </c>
      <c r="M1" s="503"/>
      <c r="N1" s="503"/>
      <c r="O1" s="503"/>
      <c r="P1" s="503"/>
      <c r="S1" s="504" t="s">
        <v>212</v>
      </c>
      <c r="T1" s="504"/>
      <c r="U1" s="504"/>
      <c r="V1" s="504"/>
      <c r="W1" s="504"/>
      <c r="X1" s="504"/>
      <c r="Y1" s="408"/>
      <c r="Z1" s="500"/>
      <c r="AA1" s="500"/>
      <c r="AB1" s="504" t="s">
        <v>222</v>
      </c>
      <c r="AC1" s="504"/>
      <c r="AD1" s="504"/>
      <c r="AE1" s="504"/>
      <c r="AF1" s="504"/>
      <c r="AG1" s="504"/>
      <c r="AH1" s="408">
        <v>0</v>
      </c>
      <c r="AI1" s="500"/>
      <c r="AJ1" s="500"/>
      <c r="AK1" s="504" t="s">
        <v>233</v>
      </c>
      <c r="AL1" s="504"/>
      <c r="AM1" s="504"/>
      <c r="AN1" s="504"/>
      <c r="AO1" s="504"/>
      <c r="AP1" s="504"/>
      <c r="AQ1" s="408">
        <v>0</v>
      </c>
      <c r="AR1" s="500"/>
      <c r="AS1" s="500"/>
      <c r="AT1" s="504" t="s">
        <v>234</v>
      </c>
      <c r="AU1" s="504"/>
      <c r="AV1" s="504"/>
      <c r="AW1" s="504"/>
      <c r="AX1" s="504"/>
      <c r="AY1" s="504"/>
      <c r="AZ1" s="408">
        <v>0</v>
      </c>
      <c r="BA1" s="500"/>
      <c r="BB1" s="500"/>
      <c r="BC1" s="504" t="s">
        <v>235</v>
      </c>
      <c r="BD1" s="504"/>
      <c r="BE1" s="504"/>
      <c r="BF1" s="504"/>
      <c r="BG1" s="504"/>
      <c r="BH1" s="504"/>
      <c r="BI1" s="408">
        <v>0</v>
      </c>
      <c r="BJ1" s="500"/>
      <c r="BK1" s="500"/>
      <c r="BL1" s="504" t="s">
        <v>232</v>
      </c>
      <c r="BM1" s="504"/>
      <c r="BN1" s="504"/>
      <c r="BO1" s="504"/>
      <c r="BP1" s="504"/>
      <c r="BQ1" s="504"/>
    </row>
    <row r="2" spans="1:69" ht="42.75" customHeight="1" thickTop="1" thickBot="1">
      <c r="A2" s="440" t="s">
        <v>459</v>
      </c>
      <c r="B2" s="442" t="s">
        <v>393</v>
      </c>
      <c r="C2" s="442" t="s">
        <v>460</v>
      </c>
      <c r="E2" s="414" t="s">
        <v>211</v>
      </c>
      <c r="F2" s="415" t="s">
        <v>0</v>
      </c>
      <c r="G2" s="415" t="s">
        <v>1</v>
      </c>
      <c r="H2" s="415" t="s">
        <v>220</v>
      </c>
      <c r="I2" s="423" t="s">
        <v>218</v>
      </c>
      <c r="J2" s="424" t="s">
        <v>210</v>
      </c>
      <c r="L2" s="422" t="s">
        <v>332</v>
      </c>
      <c r="M2" s="423" t="s">
        <v>333</v>
      </c>
      <c r="N2" s="423" t="s">
        <v>334</v>
      </c>
      <c r="O2" s="423" t="s">
        <v>335</v>
      </c>
      <c r="P2" s="423" t="s">
        <v>336</v>
      </c>
      <c r="Q2" s="424" t="s">
        <v>337</v>
      </c>
      <c r="S2" s="425" t="s">
        <v>216</v>
      </c>
      <c r="T2" s="425" t="s">
        <v>217</v>
      </c>
      <c r="U2" s="426" t="s">
        <v>210</v>
      </c>
      <c r="V2" s="426" t="s">
        <v>218</v>
      </c>
      <c r="W2" s="426" t="s">
        <v>241</v>
      </c>
      <c r="X2" s="426" t="s">
        <v>224</v>
      </c>
      <c r="Y2" s="427" t="s">
        <v>394</v>
      </c>
      <c r="AB2" s="425" t="s">
        <v>216</v>
      </c>
      <c r="AC2" s="425" t="s">
        <v>217</v>
      </c>
      <c r="AD2" s="426" t="s">
        <v>210</v>
      </c>
      <c r="AE2" s="426" t="s">
        <v>218</v>
      </c>
      <c r="AF2" s="426" t="s">
        <v>241</v>
      </c>
      <c r="AG2" s="426" t="s">
        <v>224</v>
      </c>
      <c r="AH2" s="428" t="s">
        <v>394</v>
      </c>
      <c r="AK2" s="425" t="s">
        <v>216</v>
      </c>
      <c r="AL2" s="425" t="s">
        <v>217</v>
      </c>
      <c r="AM2" s="426" t="s">
        <v>210</v>
      </c>
      <c r="AN2" s="426" t="s">
        <v>218</v>
      </c>
      <c r="AO2" s="426" t="s">
        <v>241</v>
      </c>
      <c r="AP2" s="426" t="s">
        <v>224</v>
      </c>
      <c r="AQ2" s="428" t="s">
        <v>394</v>
      </c>
      <c r="AT2" s="425" t="s">
        <v>216</v>
      </c>
      <c r="AU2" s="425" t="s">
        <v>217</v>
      </c>
      <c r="AV2" s="426" t="s">
        <v>210</v>
      </c>
      <c r="AW2" s="426" t="s">
        <v>218</v>
      </c>
      <c r="AX2" s="426" t="s">
        <v>241</v>
      </c>
      <c r="AY2" s="426" t="s">
        <v>224</v>
      </c>
      <c r="AZ2" s="428" t="s">
        <v>394</v>
      </c>
      <c r="BC2" s="425" t="s">
        <v>216</v>
      </c>
      <c r="BD2" s="425" t="s">
        <v>217</v>
      </c>
      <c r="BE2" s="426" t="s">
        <v>210</v>
      </c>
      <c r="BF2" s="426" t="s">
        <v>218</v>
      </c>
      <c r="BG2" s="426" t="s">
        <v>241</v>
      </c>
      <c r="BH2" s="426" t="s">
        <v>224</v>
      </c>
      <c r="BI2" s="428" t="s">
        <v>394</v>
      </c>
      <c r="BL2" s="425" t="s">
        <v>216</v>
      </c>
      <c r="BM2" s="425" t="s">
        <v>217</v>
      </c>
      <c r="BN2" s="426" t="s">
        <v>210</v>
      </c>
      <c r="BO2" s="426" t="s">
        <v>218</v>
      </c>
      <c r="BP2" s="426" t="s">
        <v>241</v>
      </c>
      <c r="BQ2" s="426" t="s">
        <v>224</v>
      </c>
    </row>
    <row r="3" spans="1:69">
      <c r="A3" s="500">
        <v>1</v>
      </c>
      <c r="B3" s="429" t="s">
        <v>2043</v>
      </c>
      <c r="C3" s="500">
        <v>6</v>
      </c>
      <c r="E3" s="500">
        <v>4</v>
      </c>
      <c r="F3" s="500">
        <v>11</v>
      </c>
      <c r="G3" s="500">
        <v>36</v>
      </c>
      <c r="H3" s="500">
        <v>11</v>
      </c>
      <c r="I3" s="500">
        <v>0</v>
      </c>
      <c r="J3" s="500">
        <v>17</v>
      </c>
      <c r="L3" s="500">
        <v>29</v>
      </c>
      <c r="M3" s="500">
        <v>2</v>
      </c>
      <c r="N3" s="500">
        <v>20</v>
      </c>
      <c r="O3" s="500">
        <v>4</v>
      </c>
      <c r="P3" s="500">
        <v>0</v>
      </c>
      <c r="Q3" s="500">
        <v>0</v>
      </c>
      <c r="S3" s="500">
        <v>29</v>
      </c>
      <c r="T3" s="500">
        <v>1</v>
      </c>
      <c r="U3" s="500">
        <v>5</v>
      </c>
      <c r="AB3" s="500">
        <v>2</v>
      </c>
      <c r="AC3" s="500">
        <v>1</v>
      </c>
      <c r="AD3" s="500">
        <v>5</v>
      </c>
      <c r="AK3" s="500">
        <v>20</v>
      </c>
      <c r="AL3" s="500">
        <v>1</v>
      </c>
      <c r="AM3" s="500">
        <v>4</v>
      </c>
      <c r="AT3" s="500">
        <v>4</v>
      </c>
      <c r="AU3" s="500">
        <v>1</v>
      </c>
      <c r="AV3" s="500">
        <v>3</v>
      </c>
      <c r="BC3" s="500" t="s">
        <v>2016</v>
      </c>
      <c r="BD3" s="500" t="s">
        <v>2016</v>
      </c>
      <c r="BE3" s="500" t="s">
        <v>2016</v>
      </c>
      <c r="BL3" s="500" t="s">
        <v>2016</v>
      </c>
      <c r="BM3" s="500" t="s">
        <v>2016</v>
      </c>
      <c r="BN3" s="500" t="s">
        <v>2016</v>
      </c>
    </row>
    <row r="4" spans="1:69">
      <c r="A4" s="500">
        <v>2</v>
      </c>
      <c r="B4" s="429" t="s">
        <v>2033</v>
      </c>
      <c r="C4" s="500">
        <v>1</v>
      </c>
      <c r="E4" s="500">
        <v>4</v>
      </c>
      <c r="F4" s="500">
        <v>10</v>
      </c>
      <c r="G4" s="500">
        <v>36</v>
      </c>
      <c r="H4" s="500">
        <v>10</v>
      </c>
      <c r="I4" s="500">
        <v>0</v>
      </c>
      <c r="J4" s="500">
        <v>39</v>
      </c>
      <c r="L4" s="500">
        <v>24</v>
      </c>
      <c r="M4" s="500">
        <v>34</v>
      </c>
      <c r="N4" s="500">
        <v>30</v>
      </c>
      <c r="O4" s="500">
        <v>5</v>
      </c>
      <c r="P4" s="500">
        <v>0</v>
      </c>
      <c r="Q4" s="500">
        <v>0</v>
      </c>
      <c r="S4" s="500">
        <v>24</v>
      </c>
      <c r="T4" s="500">
        <v>1</v>
      </c>
      <c r="U4" s="500">
        <v>11</v>
      </c>
      <c r="AB4" s="500">
        <v>34</v>
      </c>
      <c r="AC4" s="500">
        <v>1</v>
      </c>
      <c r="AD4" s="500">
        <v>10</v>
      </c>
      <c r="AK4" s="500">
        <v>30</v>
      </c>
      <c r="AL4" s="500">
        <v>1</v>
      </c>
      <c r="AM4" s="500">
        <v>12</v>
      </c>
      <c r="AT4" s="500">
        <v>5</v>
      </c>
      <c r="AU4" s="500">
        <v>1</v>
      </c>
      <c r="AV4" s="500">
        <v>6</v>
      </c>
      <c r="BC4" s="500" t="s">
        <v>2016</v>
      </c>
      <c r="BD4" s="500" t="s">
        <v>2016</v>
      </c>
      <c r="BE4" s="500" t="s">
        <v>2016</v>
      </c>
      <c r="BL4" s="500" t="s">
        <v>2016</v>
      </c>
      <c r="BM4" s="500" t="s">
        <v>2016</v>
      </c>
      <c r="BN4" s="500" t="s">
        <v>2016</v>
      </c>
    </row>
    <row r="5" spans="1:69">
      <c r="A5" s="500">
        <v>3</v>
      </c>
      <c r="B5" s="429" t="s">
        <v>2077</v>
      </c>
      <c r="C5" s="500">
        <v>23</v>
      </c>
      <c r="E5" s="500">
        <v>4</v>
      </c>
      <c r="F5" s="500">
        <v>8</v>
      </c>
      <c r="G5" s="500">
        <v>39</v>
      </c>
      <c r="H5" s="500">
        <v>8</v>
      </c>
      <c r="I5" s="500">
        <v>0</v>
      </c>
      <c r="J5" s="500">
        <v>28</v>
      </c>
      <c r="L5" s="500">
        <v>46</v>
      </c>
      <c r="M5" s="500">
        <v>26</v>
      </c>
      <c r="N5" s="500">
        <v>39</v>
      </c>
      <c r="O5" s="500">
        <v>9</v>
      </c>
      <c r="P5" s="500">
        <v>0</v>
      </c>
      <c r="Q5" s="500">
        <v>0</v>
      </c>
      <c r="S5" s="500">
        <v>46</v>
      </c>
      <c r="T5" s="500">
        <v>1</v>
      </c>
      <c r="U5" s="500">
        <v>9</v>
      </c>
      <c r="AB5" s="500">
        <v>26</v>
      </c>
      <c r="AC5" s="500">
        <v>1</v>
      </c>
      <c r="AD5" s="500">
        <v>2</v>
      </c>
      <c r="AK5" s="500">
        <v>39</v>
      </c>
      <c r="AL5" s="500">
        <v>1</v>
      </c>
      <c r="AM5" s="500">
        <v>7</v>
      </c>
      <c r="AT5" s="500">
        <v>9</v>
      </c>
      <c r="AU5" s="500">
        <v>1</v>
      </c>
      <c r="AV5" s="500">
        <v>10</v>
      </c>
      <c r="BC5" s="500" t="s">
        <v>2016</v>
      </c>
      <c r="BD5" s="500" t="s">
        <v>2016</v>
      </c>
      <c r="BE5" s="500" t="s">
        <v>2016</v>
      </c>
      <c r="BL5" s="500" t="s">
        <v>2016</v>
      </c>
      <c r="BM5" s="500" t="s">
        <v>2016</v>
      </c>
      <c r="BN5" s="500" t="s">
        <v>2016</v>
      </c>
    </row>
    <row r="6" spans="1:69">
      <c r="A6" s="500">
        <v>4</v>
      </c>
      <c r="B6" s="429" t="s">
        <v>2099</v>
      </c>
      <c r="C6" s="500">
        <v>34</v>
      </c>
      <c r="E6" s="500">
        <v>3</v>
      </c>
      <c r="F6" s="500">
        <v>11</v>
      </c>
      <c r="G6" s="500">
        <v>34</v>
      </c>
      <c r="H6" s="500">
        <v>7</v>
      </c>
      <c r="I6" s="500">
        <v>3</v>
      </c>
      <c r="J6" s="500">
        <v>13</v>
      </c>
      <c r="L6" s="500">
        <v>11</v>
      </c>
      <c r="M6" s="500">
        <v>1</v>
      </c>
      <c r="N6" s="500">
        <v>42</v>
      </c>
      <c r="O6" s="500">
        <v>16</v>
      </c>
      <c r="P6" s="500">
        <v>0</v>
      </c>
      <c r="Q6" s="500">
        <v>0</v>
      </c>
      <c r="S6" s="500">
        <v>11</v>
      </c>
      <c r="T6" s="500">
        <v>1</v>
      </c>
      <c r="U6" s="500">
        <v>10</v>
      </c>
      <c r="AB6" s="500">
        <v>1</v>
      </c>
      <c r="AC6" s="500">
        <v>0</v>
      </c>
      <c r="AD6" s="500">
        <v>-10</v>
      </c>
      <c r="AK6" s="500">
        <v>42</v>
      </c>
      <c r="AL6" s="500">
        <v>1</v>
      </c>
      <c r="AM6" s="500">
        <v>10</v>
      </c>
      <c r="AT6" s="500">
        <v>16</v>
      </c>
      <c r="AU6" s="500">
        <v>1</v>
      </c>
      <c r="AV6" s="500">
        <v>3</v>
      </c>
      <c r="BC6" s="500" t="s">
        <v>2016</v>
      </c>
      <c r="BD6" s="500" t="s">
        <v>2016</v>
      </c>
      <c r="BE6" s="500" t="s">
        <v>2016</v>
      </c>
      <c r="BL6" s="500" t="s">
        <v>2016</v>
      </c>
      <c r="BM6" s="500" t="s">
        <v>2016</v>
      </c>
      <c r="BN6" s="500" t="s">
        <v>2016</v>
      </c>
    </row>
    <row r="7" spans="1:69">
      <c r="A7" s="500">
        <v>5</v>
      </c>
      <c r="B7" s="429" t="s">
        <v>2041</v>
      </c>
      <c r="C7" s="500">
        <v>5</v>
      </c>
      <c r="E7" s="500">
        <v>3</v>
      </c>
      <c r="F7" s="500">
        <v>10</v>
      </c>
      <c r="G7" s="500">
        <v>35</v>
      </c>
      <c r="H7" s="500">
        <v>6</v>
      </c>
      <c r="I7" s="500">
        <v>0</v>
      </c>
      <c r="J7" s="500">
        <v>22</v>
      </c>
      <c r="L7" s="500">
        <v>28</v>
      </c>
      <c r="M7" s="500">
        <v>21</v>
      </c>
      <c r="N7" s="500">
        <v>12</v>
      </c>
      <c r="O7" s="500">
        <v>1</v>
      </c>
      <c r="P7" s="500">
        <v>0</v>
      </c>
      <c r="Q7" s="500">
        <v>0</v>
      </c>
      <c r="S7" s="500">
        <v>28</v>
      </c>
      <c r="T7" s="500">
        <v>1</v>
      </c>
      <c r="U7" s="500">
        <v>10</v>
      </c>
      <c r="AB7" s="500">
        <v>21</v>
      </c>
      <c r="AC7" s="500">
        <v>1</v>
      </c>
      <c r="AD7" s="500">
        <v>5</v>
      </c>
      <c r="AK7" s="500">
        <v>12</v>
      </c>
      <c r="AL7" s="500">
        <v>1</v>
      </c>
      <c r="AM7" s="500">
        <v>13</v>
      </c>
      <c r="AT7" s="500">
        <v>1</v>
      </c>
      <c r="AU7" s="500">
        <v>0</v>
      </c>
      <c r="AV7" s="500">
        <v>-6</v>
      </c>
      <c r="BC7" s="500" t="s">
        <v>2016</v>
      </c>
      <c r="BD7" s="500" t="s">
        <v>2016</v>
      </c>
      <c r="BE7" s="500" t="s">
        <v>2016</v>
      </c>
      <c r="BL7" s="500" t="s">
        <v>2016</v>
      </c>
      <c r="BM7" s="500" t="s">
        <v>2016</v>
      </c>
      <c r="BN7" s="500" t="s">
        <v>2016</v>
      </c>
    </row>
    <row r="8" spans="1:69">
      <c r="A8" s="500">
        <v>6</v>
      </c>
      <c r="B8" s="429" t="s">
        <v>2039</v>
      </c>
      <c r="C8" s="500">
        <v>4</v>
      </c>
      <c r="E8" s="500">
        <v>3</v>
      </c>
      <c r="F8" s="500">
        <v>9</v>
      </c>
      <c r="G8" s="500">
        <v>39</v>
      </c>
      <c r="H8" s="500">
        <v>5</v>
      </c>
      <c r="I8" s="500">
        <v>0</v>
      </c>
      <c r="J8" s="500">
        <v>23</v>
      </c>
      <c r="L8" s="500">
        <v>27</v>
      </c>
      <c r="M8" s="500">
        <v>41</v>
      </c>
      <c r="N8" s="500">
        <v>31</v>
      </c>
      <c r="O8" s="500">
        <v>6</v>
      </c>
      <c r="P8" s="500">
        <v>0</v>
      </c>
      <c r="Q8" s="500">
        <v>0</v>
      </c>
      <c r="S8" s="500">
        <v>27</v>
      </c>
      <c r="T8" s="500">
        <v>1</v>
      </c>
      <c r="U8" s="500">
        <v>3</v>
      </c>
      <c r="AB8" s="500">
        <v>41</v>
      </c>
      <c r="AC8" s="500">
        <v>1</v>
      </c>
      <c r="AD8" s="500">
        <v>10</v>
      </c>
      <c r="AK8" s="500">
        <v>31</v>
      </c>
      <c r="AL8" s="500">
        <v>1</v>
      </c>
      <c r="AM8" s="500">
        <v>13</v>
      </c>
      <c r="AT8" s="500">
        <v>6</v>
      </c>
      <c r="AU8" s="500">
        <v>0</v>
      </c>
      <c r="AV8" s="500">
        <v>-3</v>
      </c>
      <c r="BC8" s="500" t="s">
        <v>2016</v>
      </c>
      <c r="BD8" s="500" t="s">
        <v>2016</v>
      </c>
      <c r="BE8" s="500" t="s">
        <v>2016</v>
      </c>
      <c r="BL8" s="500" t="s">
        <v>2016</v>
      </c>
      <c r="BM8" s="500" t="s">
        <v>2016</v>
      </c>
      <c r="BN8" s="500" t="s">
        <v>2016</v>
      </c>
    </row>
    <row r="9" spans="1:69">
      <c r="A9" s="500">
        <v>7</v>
      </c>
      <c r="B9" s="429" t="s">
        <v>2071</v>
      </c>
      <c r="C9" s="500">
        <v>20</v>
      </c>
      <c r="E9" s="500">
        <v>3</v>
      </c>
      <c r="F9" s="500">
        <v>9</v>
      </c>
      <c r="G9" s="500">
        <v>39</v>
      </c>
      <c r="H9" s="500">
        <v>5</v>
      </c>
      <c r="I9" s="500">
        <v>0</v>
      </c>
      <c r="J9" s="500">
        <v>19</v>
      </c>
      <c r="L9" s="500">
        <v>43</v>
      </c>
      <c r="M9" s="500">
        <v>10</v>
      </c>
      <c r="N9" s="500">
        <v>6</v>
      </c>
      <c r="O9" s="500">
        <v>12</v>
      </c>
      <c r="P9" s="500">
        <v>0</v>
      </c>
      <c r="Q9" s="500">
        <v>0</v>
      </c>
      <c r="S9" s="500">
        <v>43</v>
      </c>
      <c r="T9" s="500">
        <v>1</v>
      </c>
      <c r="U9" s="500">
        <v>4</v>
      </c>
      <c r="AB9" s="500">
        <v>10</v>
      </c>
      <c r="AC9" s="500">
        <v>1</v>
      </c>
      <c r="AD9" s="500">
        <v>6</v>
      </c>
      <c r="AK9" s="500">
        <v>6</v>
      </c>
      <c r="AL9" s="500">
        <v>0</v>
      </c>
      <c r="AM9" s="500">
        <v>-4</v>
      </c>
      <c r="AT9" s="500">
        <v>12</v>
      </c>
      <c r="AU9" s="500">
        <v>1</v>
      </c>
      <c r="AV9" s="500">
        <v>13</v>
      </c>
      <c r="BC9" s="500" t="s">
        <v>2016</v>
      </c>
      <c r="BD9" s="500" t="s">
        <v>2016</v>
      </c>
      <c r="BE9" s="500" t="s">
        <v>2016</v>
      </c>
      <c r="BL9" s="500" t="s">
        <v>2016</v>
      </c>
      <c r="BM9" s="500" t="s">
        <v>2016</v>
      </c>
      <c r="BN9" s="500" t="s">
        <v>2016</v>
      </c>
    </row>
    <row r="10" spans="1:69">
      <c r="A10" s="500">
        <v>8</v>
      </c>
      <c r="B10" s="429" t="s">
        <v>2091</v>
      </c>
      <c r="C10" s="500">
        <v>30</v>
      </c>
      <c r="E10" s="500">
        <v>3</v>
      </c>
      <c r="F10" s="500">
        <v>9</v>
      </c>
      <c r="G10" s="500">
        <v>34</v>
      </c>
      <c r="H10" s="500">
        <v>5</v>
      </c>
      <c r="I10" s="500">
        <v>3</v>
      </c>
      <c r="J10" s="500">
        <v>-5</v>
      </c>
      <c r="L10" s="500">
        <v>7</v>
      </c>
      <c r="M10" s="500">
        <v>18</v>
      </c>
      <c r="N10" s="500">
        <v>1</v>
      </c>
      <c r="O10" s="500">
        <v>14</v>
      </c>
      <c r="P10" s="500">
        <v>0</v>
      </c>
      <c r="Q10" s="500">
        <v>0</v>
      </c>
      <c r="S10" s="500">
        <v>7</v>
      </c>
      <c r="T10" s="500">
        <v>1</v>
      </c>
      <c r="U10" s="500">
        <v>1</v>
      </c>
      <c r="AB10" s="500">
        <v>18</v>
      </c>
      <c r="AC10" s="500">
        <v>1</v>
      </c>
      <c r="AD10" s="500">
        <v>4</v>
      </c>
      <c r="AK10" s="500">
        <v>1</v>
      </c>
      <c r="AL10" s="500">
        <v>0</v>
      </c>
      <c r="AM10" s="500">
        <v>-12</v>
      </c>
      <c r="AT10" s="500">
        <v>14</v>
      </c>
      <c r="AU10" s="500">
        <v>1</v>
      </c>
      <c r="AV10" s="500">
        <v>2</v>
      </c>
      <c r="BC10" s="500" t="s">
        <v>2016</v>
      </c>
      <c r="BD10" s="500" t="s">
        <v>2016</v>
      </c>
      <c r="BE10" s="500" t="s">
        <v>2016</v>
      </c>
      <c r="BL10" s="500" t="s">
        <v>2016</v>
      </c>
      <c r="BM10" s="500" t="s">
        <v>2016</v>
      </c>
      <c r="BN10" s="500" t="s">
        <v>2016</v>
      </c>
    </row>
    <row r="11" spans="1:69">
      <c r="A11" s="500">
        <v>9</v>
      </c>
      <c r="B11" s="429" t="s">
        <v>2053</v>
      </c>
      <c r="C11" s="500">
        <v>11</v>
      </c>
      <c r="E11" s="500">
        <v>3</v>
      </c>
      <c r="F11" s="500">
        <v>8</v>
      </c>
      <c r="G11" s="500">
        <v>35</v>
      </c>
      <c r="H11" s="500">
        <v>5</v>
      </c>
      <c r="I11" s="500">
        <v>0</v>
      </c>
      <c r="J11" s="500">
        <v>4</v>
      </c>
      <c r="L11" s="500">
        <v>34</v>
      </c>
      <c r="M11" s="500">
        <v>40</v>
      </c>
      <c r="N11" s="500">
        <v>17</v>
      </c>
      <c r="O11" s="500">
        <v>29</v>
      </c>
      <c r="P11" s="500">
        <v>0</v>
      </c>
      <c r="Q11" s="500">
        <v>0</v>
      </c>
      <c r="S11" s="500">
        <v>34</v>
      </c>
      <c r="T11" s="500">
        <v>0</v>
      </c>
      <c r="U11" s="500">
        <v>-10</v>
      </c>
      <c r="AB11" s="500">
        <v>40</v>
      </c>
      <c r="AC11" s="500">
        <v>1</v>
      </c>
      <c r="AD11" s="500">
        <v>4</v>
      </c>
      <c r="AK11" s="500">
        <v>17</v>
      </c>
      <c r="AL11" s="500">
        <v>1</v>
      </c>
      <c r="AM11" s="500">
        <v>2</v>
      </c>
      <c r="AT11" s="500">
        <v>29</v>
      </c>
      <c r="AU11" s="500">
        <v>1</v>
      </c>
      <c r="AV11" s="500">
        <v>8</v>
      </c>
      <c r="BC11" s="500" t="s">
        <v>2016</v>
      </c>
      <c r="BD11" s="500" t="s">
        <v>2016</v>
      </c>
      <c r="BE11" s="500" t="s">
        <v>2016</v>
      </c>
      <c r="BL11" s="500" t="s">
        <v>2016</v>
      </c>
      <c r="BM11" s="500" t="s">
        <v>2016</v>
      </c>
      <c r="BN11" s="500" t="s">
        <v>2016</v>
      </c>
    </row>
    <row r="12" spans="1:69">
      <c r="A12" s="500">
        <v>10</v>
      </c>
      <c r="B12" s="429" t="s">
        <v>2049</v>
      </c>
      <c r="C12" s="500">
        <v>9</v>
      </c>
      <c r="E12" s="500">
        <v>3</v>
      </c>
      <c r="F12" s="500">
        <v>8</v>
      </c>
      <c r="G12" s="500">
        <v>33</v>
      </c>
      <c r="H12" s="500">
        <v>4</v>
      </c>
      <c r="I12" s="500">
        <v>0</v>
      </c>
      <c r="J12" s="500">
        <v>7</v>
      </c>
      <c r="L12" s="500">
        <v>32</v>
      </c>
      <c r="M12" s="500">
        <v>17</v>
      </c>
      <c r="N12" s="500">
        <v>14</v>
      </c>
      <c r="O12" s="500">
        <v>23</v>
      </c>
      <c r="P12" s="500">
        <v>0</v>
      </c>
      <c r="Q12" s="500">
        <v>0</v>
      </c>
      <c r="S12" s="500">
        <v>32</v>
      </c>
      <c r="T12" s="500">
        <v>1</v>
      </c>
      <c r="U12" s="500">
        <v>7</v>
      </c>
      <c r="AB12" s="500">
        <v>17</v>
      </c>
      <c r="AC12" s="500">
        <v>1</v>
      </c>
      <c r="AD12" s="500">
        <v>9</v>
      </c>
      <c r="AK12" s="500">
        <v>14</v>
      </c>
      <c r="AL12" s="500">
        <v>1</v>
      </c>
      <c r="AM12" s="500">
        <v>1</v>
      </c>
      <c r="AT12" s="500">
        <v>23</v>
      </c>
      <c r="AU12" s="500">
        <v>0</v>
      </c>
      <c r="AV12" s="500">
        <v>-10</v>
      </c>
      <c r="BC12" s="500" t="s">
        <v>2016</v>
      </c>
      <c r="BD12" s="500" t="s">
        <v>2016</v>
      </c>
      <c r="BE12" s="500" t="s">
        <v>2016</v>
      </c>
      <c r="BL12" s="500" t="s">
        <v>2016</v>
      </c>
      <c r="BM12" s="500" t="s">
        <v>2016</v>
      </c>
      <c r="BN12" s="500" t="s">
        <v>2016</v>
      </c>
    </row>
    <row r="13" spans="1:69">
      <c r="A13" s="500">
        <v>11</v>
      </c>
      <c r="B13" s="429" t="s">
        <v>2035</v>
      </c>
      <c r="C13" s="500">
        <v>2</v>
      </c>
      <c r="E13" s="500">
        <v>3</v>
      </c>
      <c r="F13" s="500">
        <v>8</v>
      </c>
      <c r="G13" s="500">
        <v>32</v>
      </c>
      <c r="H13" s="500">
        <v>4</v>
      </c>
      <c r="I13" s="500">
        <v>0</v>
      </c>
      <c r="J13" s="500">
        <v>25</v>
      </c>
      <c r="L13" s="500">
        <v>25</v>
      </c>
      <c r="M13" s="500">
        <v>6</v>
      </c>
      <c r="N13" s="500">
        <v>19</v>
      </c>
      <c r="O13" s="500">
        <v>37</v>
      </c>
      <c r="P13" s="500">
        <v>0</v>
      </c>
      <c r="Q13" s="500">
        <v>0</v>
      </c>
      <c r="S13" s="500">
        <v>25</v>
      </c>
      <c r="T13" s="500">
        <v>1</v>
      </c>
      <c r="U13" s="500">
        <v>13</v>
      </c>
      <c r="AB13" s="500">
        <v>6</v>
      </c>
      <c r="AC13" s="500">
        <v>0</v>
      </c>
      <c r="AD13" s="500">
        <v>-5</v>
      </c>
      <c r="AK13" s="500">
        <v>19</v>
      </c>
      <c r="AL13" s="500">
        <v>1</v>
      </c>
      <c r="AM13" s="500">
        <v>6</v>
      </c>
      <c r="AT13" s="500">
        <v>37</v>
      </c>
      <c r="AU13" s="500">
        <v>1</v>
      </c>
      <c r="AV13" s="500">
        <v>11</v>
      </c>
      <c r="BC13" s="500" t="s">
        <v>2016</v>
      </c>
      <c r="BD13" s="500" t="s">
        <v>2016</v>
      </c>
      <c r="BE13" s="500" t="s">
        <v>2016</v>
      </c>
      <c r="BL13" s="500" t="s">
        <v>2016</v>
      </c>
      <c r="BM13" s="500" t="s">
        <v>2016</v>
      </c>
      <c r="BN13" s="500" t="s">
        <v>2016</v>
      </c>
    </row>
    <row r="14" spans="1:69">
      <c r="A14" s="500">
        <v>12</v>
      </c>
      <c r="B14" s="429" t="s">
        <v>2047</v>
      </c>
      <c r="C14" s="500">
        <v>8</v>
      </c>
      <c r="E14" s="500">
        <v>3</v>
      </c>
      <c r="F14" s="500">
        <v>7</v>
      </c>
      <c r="G14" s="500">
        <v>35</v>
      </c>
      <c r="H14" s="500">
        <v>5</v>
      </c>
      <c r="I14" s="500">
        <v>0</v>
      </c>
      <c r="J14" s="500">
        <v>24</v>
      </c>
      <c r="L14" s="500">
        <v>31</v>
      </c>
      <c r="M14" s="500">
        <v>33</v>
      </c>
      <c r="N14" s="500">
        <v>26</v>
      </c>
      <c r="O14" s="500">
        <v>28</v>
      </c>
      <c r="P14" s="500">
        <v>0</v>
      </c>
      <c r="Q14" s="500">
        <v>0</v>
      </c>
      <c r="S14" s="500">
        <v>31</v>
      </c>
      <c r="T14" s="500">
        <v>0</v>
      </c>
      <c r="U14" s="500">
        <v>-3</v>
      </c>
      <c r="AB14" s="500">
        <v>33</v>
      </c>
      <c r="AC14" s="500">
        <v>1</v>
      </c>
      <c r="AD14" s="500">
        <v>12</v>
      </c>
      <c r="AK14" s="500">
        <v>26</v>
      </c>
      <c r="AL14" s="500">
        <v>1</v>
      </c>
      <c r="AM14" s="500">
        <v>6</v>
      </c>
      <c r="AT14" s="500">
        <v>28</v>
      </c>
      <c r="AU14" s="500">
        <v>1</v>
      </c>
      <c r="AV14" s="500">
        <v>9</v>
      </c>
      <c r="BC14" s="500" t="s">
        <v>2016</v>
      </c>
      <c r="BD14" s="500" t="s">
        <v>2016</v>
      </c>
      <c r="BE14" s="500" t="s">
        <v>2016</v>
      </c>
      <c r="BL14" s="500" t="s">
        <v>2016</v>
      </c>
      <c r="BM14" s="500" t="s">
        <v>2016</v>
      </c>
      <c r="BN14" s="500" t="s">
        <v>2016</v>
      </c>
    </row>
    <row r="15" spans="1:69">
      <c r="A15" s="500">
        <v>13</v>
      </c>
      <c r="B15" s="429" t="s">
        <v>2037</v>
      </c>
      <c r="C15" s="500">
        <v>3</v>
      </c>
      <c r="E15" s="500">
        <v>3</v>
      </c>
      <c r="F15" s="500">
        <v>6</v>
      </c>
      <c r="G15" s="500">
        <v>38</v>
      </c>
      <c r="H15" s="500">
        <v>4</v>
      </c>
      <c r="I15" s="500">
        <v>0</v>
      </c>
      <c r="J15" s="500">
        <v>19</v>
      </c>
      <c r="L15" s="500">
        <v>26</v>
      </c>
      <c r="M15" s="500">
        <v>37</v>
      </c>
      <c r="N15" s="500">
        <v>27</v>
      </c>
      <c r="O15" s="500">
        <v>39</v>
      </c>
      <c r="P15" s="500">
        <v>0</v>
      </c>
      <c r="Q15" s="500">
        <v>0</v>
      </c>
      <c r="S15" s="500">
        <v>26</v>
      </c>
      <c r="T15" s="500">
        <v>0</v>
      </c>
      <c r="U15" s="500">
        <v>-5</v>
      </c>
      <c r="AB15" s="500">
        <v>37</v>
      </c>
      <c r="AC15" s="500">
        <v>1</v>
      </c>
      <c r="AD15" s="500">
        <v>13</v>
      </c>
      <c r="AK15" s="500">
        <v>27</v>
      </c>
      <c r="AL15" s="500">
        <v>1</v>
      </c>
      <c r="AM15" s="500">
        <v>5</v>
      </c>
      <c r="AT15" s="500">
        <v>39</v>
      </c>
      <c r="AU15" s="500">
        <v>1</v>
      </c>
      <c r="AV15" s="500">
        <v>6</v>
      </c>
      <c r="BC15" s="500" t="s">
        <v>2016</v>
      </c>
      <c r="BD15" s="500" t="s">
        <v>2016</v>
      </c>
      <c r="BE15" s="500" t="s">
        <v>2016</v>
      </c>
      <c r="BL15" s="500" t="s">
        <v>2016</v>
      </c>
      <c r="BM15" s="500" t="s">
        <v>2016</v>
      </c>
      <c r="BN15" s="500" t="s">
        <v>2016</v>
      </c>
    </row>
    <row r="16" spans="1:69">
      <c r="A16" s="500">
        <v>14</v>
      </c>
      <c r="B16" s="429" t="s">
        <v>2101</v>
      </c>
      <c r="C16" s="500">
        <v>35</v>
      </c>
      <c r="E16" s="500">
        <v>3</v>
      </c>
      <c r="F16" s="500">
        <v>6</v>
      </c>
      <c r="G16" s="500">
        <v>38</v>
      </c>
      <c r="H16" s="500">
        <v>4</v>
      </c>
      <c r="I16" s="500">
        <v>3</v>
      </c>
      <c r="J16" s="500">
        <v>7</v>
      </c>
      <c r="L16" s="500">
        <v>12</v>
      </c>
      <c r="M16" s="500">
        <v>46</v>
      </c>
      <c r="N16" s="500">
        <v>7</v>
      </c>
      <c r="O16" s="500">
        <v>10</v>
      </c>
      <c r="P16" s="500">
        <v>0</v>
      </c>
      <c r="Q16" s="500">
        <v>0</v>
      </c>
      <c r="S16" s="500">
        <v>12</v>
      </c>
      <c r="T16" s="500">
        <v>0</v>
      </c>
      <c r="U16" s="500">
        <v>-7</v>
      </c>
      <c r="AB16" s="500">
        <v>46</v>
      </c>
      <c r="AC16" s="500">
        <v>1</v>
      </c>
      <c r="AD16" s="500">
        <v>1</v>
      </c>
      <c r="AK16" s="500">
        <v>7</v>
      </c>
      <c r="AL16" s="500">
        <v>1</v>
      </c>
      <c r="AM16" s="500">
        <v>10</v>
      </c>
      <c r="AT16" s="500">
        <v>10</v>
      </c>
      <c r="AU16" s="500">
        <v>1</v>
      </c>
      <c r="AV16" s="500">
        <v>3</v>
      </c>
      <c r="BC16" s="500" t="s">
        <v>2016</v>
      </c>
      <c r="BD16" s="500" t="s">
        <v>2016</v>
      </c>
      <c r="BE16" s="500" t="s">
        <v>2016</v>
      </c>
      <c r="BL16" s="500" t="s">
        <v>2016</v>
      </c>
      <c r="BM16" s="500" t="s">
        <v>2016</v>
      </c>
      <c r="BN16" s="500" t="s">
        <v>2016</v>
      </c>
    </row>
    <row r="17" spans="1:66">
      <c r="A17" s="500">
        <v>15</v>
      </c>
      <c r="B17" s="429" t="s">
        <v>2107</v>
      </c>
      <c r="C17" s="500">
        <v>38</v>
      </c>
      <c r="E17" s="500">
        <v>3</v>
      </c>
      <c r="F17" s="500">
        <v>6</v>
      </c>
      <c r="G17" s="500">
        <v>35</v>
      </c>
      <c r="H17" s="500">
        <v>4</v>
      </c>
      <c r="I17" s="500">
        <v>3</v>
      </c>
      <c r="J17" s="500">
        <v>22</v>
      </c>
      <c r="L17" s="500">
        <v>15</v>
      </c>
      <c r="M17" s="500">
        <v>14</v>
      </c>
      <c r="N17" s="500">
        <v>22</v>
      </c>
      <c r="O17" s="500">
        <v>31</v>
      </c>
      <c r="P17" s="500">
        <v>0</v>
      </c>
      <c r="Q17" s="500">
        <v>0</v>
      </c>
      <c r="S17" s="500">
        <v>15</v>
      </c>
      <c r="T17" s="500">
        <v>1</v>
      </c>
      <c r="U17" s="500">
        <v>6</v>
      </c>
      <c r="AB17" s="500">
        <v>14</v>
      </c>
      <c r="AC17" s="500">
        <v>0</v>
      </c>
      <c r="AD17" s="500">
        <v>-1</v>
      </c>
      <c r="AK17" s="500">
        <v>22</v>
      </c>
      <c r="AL17" s="500">
        <v>1</v>
      </c>
      <c r="AM17" s="500">
        <v>8</v>
      </c>
      <c r="AT17" s="500">
        <v>31</v>
      </c>
      <c r="AU17" s="500">
        <v>1</v>
      </c>
      <c r="AV17" s="500">
        <v>9</v>
      </c>
      <c r="BC17" s="500" t="s">
        <v>2016</v>
      </c>
      <c r="BD17" s="500" t="s">
        <v>2016</v>
      </c>
      <c r="BE17" s="500" t="s">
        <v>2016</v>
      </c>
      <c r="BL17" s="500" t="s">
        <v>2016</v>
      </c>
      <c r="BM17" s="500" t="s">
        <v>2016</v>
      </c>
      <c r="BN17" s="500" t="s">
        <v>2016</v>
      </c>
    </row>
    <row r="18" spans="1:66">
      <c r="A18" s="479">
        <v>16</v>
      </c>
      <c r="B18" s="480" t="s">
        <v>2083</v>
      </c>
      <c r="C18" s="479">
        <v>26</v>
      </c>
      <c r="D18" s="481"/>
      <c r="E18" s="479">
        <v>2</v>
      </c>
      <c r="F18" s="479">
        <v>11</v>
      </c>
      <c r="G18" s="479">
        <v>31</v>
      </c>
      <c r="H18" s="479">
        <v>4</v>
      </c>
      <c r="I18" s="479">
        <v>2</v>
      </c>
      <c r="J18" s="479">
        <v>5</v>
      </c>
      <c r="K18" s="481"/>
      <c r="L18" s="479">
        <v>3</v>
      </c>
      <c r="M18" s="479">
        <v>23</v>
      </c>
      <c r="N18" s="479">
        <v>8</v>
      </c>
      <c r="O18" s="479">
        <v>46</v>
      </c>
      <c r="P18" s="479">
        <v>0</v>
      </c>
      <c r="Q18" s="479">
        <v>0</v>
      </c>
      <c r="S18" s="500">
        <v>3</v>
      </c>
      <c r="T18" s="500">
        <v>1</v>
      </c>
      <c r="U18" s="500">
        <v>5</v>
      </c>
      <c r="AB18" s="500">
        <v>23</v>
      </c>
      <c r="AC18" s="500">
        <v>0</v>
      </c>
      <c r="AD18" s="500">
        <v>-2</v>
      </c>
      <c r="AK18" s="500">
        <v>8</v>
      </c>
      <c r="AL18" s="500">
        <v>0</v>
      </c>
      <c r="AM18" s="500">
        <v>-6</v>
      </c>
      <c r="AT18" s="500">
        <v>46</v>
      </c>
      <c r="AU18" s="500">
        <v>1</v>
      </c>
      <c r="AV18" s="500">
        <v>8</v>
      </c>
      <c r="BC18" s="500" t="s">
        <v>2016</v>
      </c>
      <c r="BD18" s="500" t="s">
        <v>2016</v>
      </c>
      <c r="BE18" s="500" t="s">
        <v>2016</v>
      </c>
      <c r="BL18" s="500" t="s">
        <v>2016</v>
      </c>
      <c r="BM18" s="500" t="s">
        <v>2016</v>
      </c>
      <c r="BN18" s="500" t="s">
        <v>2016</v>
      </c>
    </row>
    <row r="19" spans="1:66">
      <c r="A19" s="500">
        <v>17</v>
      </c>
      <c r="B19" s="429" t="s">
        <v>2093</v>
      </c>
      <c r="C19" s="500">
        <v>31</v>
      </c>
      <c r="E19" s="500">
        <v>2</v>
      </c>
      <c r="F19" s="500">
        <v>11</v>
      </c>
      <c r="G19" s="500">
        <v>30</v>
      </c>
      <c r="H19" s="500">
        <v>5</v>
      </c>
      <c r="I19" s="500">
        <v>2</v>
      </c>
      <c r="J19" s="500">
        <v>-11</v>
      </c>
      <c r="L19" s="500">
        <v>8</v>
      </c>
      <c r="M19" s="500">
        <v>42</v>
      </c>
      <c r="N19" s="500">
        <v>4</v>
      </c>
      <c r="O19" s="500">
        <v>38</v>
      </c>
      <c r="P19" s="500">
        <v>0</v>
      </c>
      <c r="Q19" s="500">
        <v>0</v>
      </c>
      <c r="S19" s="500">
        <v>8</v>
      </c>
      <c r="T19" s="500">
        <v>1</v>
      </c>
      <c r="U19" s="500">
        <v>3</v>
      </c>
      <c r="AB19" s="500">
        <v>42</v>
      </c>
      <c r="AC19" s="500">
        <v>1</v>
      </c>
      <c r="AD19" s="500">
        <v>8</v>
      </c>
      <c r="AK19" s="500">
        <v>4</v>
      </c>
      <c r="AL19" s="500">
        <v>0</v>
      </c>
      <c r="AM19" s="500">
        <v>-13</v>
      </c>
      <c r="AT19" s="500">
        <v>38</v>
      </c>
      <c r="AU19" s="500">
        <v>0</v>
      </c>
      <c r="AV19" s="500">
        <v>-9</v>
      </c>
      <c r="BC19" s="500" t="s">
        <v>2016</v>
      </c>
      <c r="BD19" s="500" t="s">
        <v>2016</v>
      </c>
      <c r="BE19" s="500" t="s">
        <v>2016</v>
      </c>
      <c r="BL19" s="500" t="s">
        <v>2016</v>
      </c>
      <c r="BM19" s="500" t="s">
        <v>2016</v>
      </c>
      <c r="BN19" s="500" t="s">
        <v>2016</v>
      </c>
    </row>
    <row r="20" spans="1:66">
      <c r="A20" s="500">
        <v>18</v>
      </c>
      <c r="B20" s="429" t="s">
        <v>2055</v>
      </c>
      <c r="C20" s="500">
        <v>12</v>
      </c>
      <c r="E20" s="500">
        <v>2</v>
      </c>
      <c r="F20" s="500">
        <v>11</v>
      </c>
      <c r="G20" s="500">
        <v>30</v>
      </c>
      <c r="H20" s="500">
        <v>5</v>
      </c>
      <c r="I20" s="500">
        <v>0</v>
      </c>
      <c r="J20" s="500">
        <v>-15</v>
      </c>
      <c r="L20" s="500">
        <v>35</v>
      </c>
      <c r="M20" s="500">
        <v>13</v>
      </c>
      <c r="N20" s="500">
        <v>5</v>
      </c>
      <c r="O20" s="500">
        <v>20</v>
      </c>
      <c r="P20" s="500">
        <v>0</v>
      </c>
      <c r="Q20" s="500">
        <v>0</v>
      </c>
      <c r="S20" s="500">
        <v>35</v>
      </c>
      <c r="T20" s="500">
        <v>1</v>
      </c>
      <c r="U20" s="500">
        <v>7</v>
      </c>
      <c r="AB20" s="500">
        <v>13</v>
      </c>
      <c r="AC20" s="500">
        <v>1</v>
      </c>
      <c r="AD20" s="500">
        <v>4</v>
      </c>
      <c r="AK20" s="500">
        <v>5</v>
      </c>
      <c r="AL20" s="500">
        <v>0</v>
      </c>
      <c r="AM20" s="500">
        <v>-13</v>
      </c>
      <c r="AT20" s="500">
        <v>20</v>
      </c>
      <c r="AU20" s="500">
        <v>0</v>
      </c>
      <c r="AV20" s="500">
        <v>-13</v>
      </c>
      <c r="BC20" s="500" t="s">
        <v>2016</v>
      </c>
      <c r="BD20" s="500" t="s">
        <v>2016</v>
      </c>
      <c r="BE20" s="500" t="s">
        <v>2016</v>
      </c>
      <c r="BL20" s="500" t="s">
        <v>2016</v>
      </c>
      <c r="BM20" s="500" t="s">
        <v>2016</v>
      </c>
      <c r="BN20" s="500" t="s">
        <v>2016</v>
      </c>
    </row>
    <row r="21" spans="1:66">
      <c r="A21" s="500">
        <v>19</v>
      </c>
      <c r="B21" s="429" t="s">
        <v>2059</v>
      </c>
      <c r="C21" s="500">
        <v>14</v>
      </c>
      <c r="E21" s="500">
        <v>2</v>
      </c>
      <c r="F21" s="500">
        <v>10</v>
      </c>
      <c r="G21" s="500">
        <v>31</v>
      </c>
      <c r="H21" s="500">
        <v>4</v>
      </c>
      <c r="I21" s="500">
        <v>0</v>
      </c>
      <c r="J21" s="500">
        <v>7</v>
      </c>
      <c r="L21" s="500">
        <v>37</v>
      </c>
      <c r="M21" s="500">
        <v>38</v>
      </c>
      <c r="N21" s="500">
        <v>9</v>
      </c>
      <c r="O21" s="500">
        <v>30</v>
      </c>
      <c r="P21" s="500">
        <v>0</v>
      </c>
      <c r="Q21" s="500">
        <v>0</v>
      </c>
      <c r="S21" s="500">
        <v>37</v>
      </c>
      <c r="T21" s="500">
        <v>1</v>
      </c>
      <c r="U21" s="500">
        <v>9</v>
      </c>
      <c r="AB21" s="500">
        <v>38</v>
      </c>
      <c r="AC21" s="500">
        <v>1</v>
      </c>
      <c r="AD21" s="500">
        <v>1</v>
      </c>
      <c r="AK21" s="500">
        <v>9</v>
      </c>
      <c r="AL21" s="500">
        <v>0</v>
      </c>
      <c r="AM21" s="500">
        <v>-1</v>
      </c>
      <c r="AT21" s="500">
        <v>30</v>
      </c>
      <c r="AU21" s="500">
        <v>0</v>
      </c>
      <c r="AV21" s="500">
        <v>-2</v>
      </c>
      <c r="BC21" s="500" t="s">
        <v>2016</v>
      </c>
      <c r="BD21" s="500" t="s">
        <v>2016</v>
      </c>
      <c r="BE21" s="500" t="s">
        <v>2016</v>
      </c>
      <c r="BL21" s="500" t="s">
        <v>2016</v>
      </c>
      <c r="BM21" s="500" t="s">
        <v>2016</v>
      </c>
      <c r="BN21" s="500" t="s">
        <v>2016</v>
      </c>
    </row>
    <row r="22" spans="1:66">
      <c r="A22" s="500">
        <v>20</v>
      </c>
      <c r="B22" s="429" t="s">
        <v>2089</v>
      </c>
      <c r="C22" s="500">
        <v>29</v>
      </c>
      <c r="E22" s="500">
        <v>2</v>
      </c>
      <c r="F22" s="500">
        <v>10</v>
      </c>
      <c r="G22" s="500">
        <v>31</v>
      </c>
      <c r="H22" s="500">
        <v>3</v>
      </c>
      <c r="I22" s="500">
        <v>2</v>
      </c>
      <c r="J22" s="500">
        <v>2</v>
      </c>
      <c r="L22" s="500">
        <v>6</v>
      </c>
      <c r="M22" s="500">
        <v>15</v>
      </c>
      <c r="N22" s="500">
        <v>13</v>
      </c>
      <c r="O22" s="500">
        <v>11</v>
      </c>
      <c r="P22" s="500">
        <v>0</v>
      </c>
      <c r="Q22" s="500">
        <v>0</v>
      </c>
      <c r="S22" s="500">
        <v>6</v>
      </c>
      <c r="T22" s="500">
        <v>0</v>
      </c>
      <c r="U22" s="500">
        <v>-5</v>
      </c>
      <c r="AB22" s="500">
        <v>15</v>
      </c>
      <c r="AC22" s="500">
        <v>1</v>
      </c>
      <c r="AD22" s="500">
        <v>11</v>
      </c>
      <c r="AK22" s="500">
        <v>13</v>
      </c>
      <c r="AL22" s="500">
        <v>1</v>
      </c>
      <c r="AM22" s="500">
        <v>4</v>
      </c>
      <c r="AT22" s="500">
        <v>11</v>
      </c>
      <c r="AU22" s="500">
        <v>0</v>
      </c>
      <c r="AV22" s="500">
        <v>-8</v>
      </c>
      <c r="BC22" s="500" t="s">
        <v>2016</v>
      </c>
      <c r="BD22" s="500" t="s">
        <v>2016</v>
      </c>
      <c r="BE22" s="500" t="s">
        <v>2016</v>
      </c>
      <c r="BL22" s="500" t="s">
        <v>2016</v>
      </c>
      <c r="BM22" s="500" t="s">
        <v>2016</v>
      </c>
      <c r="BN22" s="500" t="s">
        <v>2016</v>
      </c>
    </row>
    <row r="23" spans="1:66">
      <c r="A23" s="500">
        <v>21</v>
      </c>
      <c r="B23" s="429" t="s">
        <v>2109</v>
      </c>
      <c r="C23" s="500">
        <v>39</v>
      </c>
      <c r="E23" s="500">
        <v>2</v>
      </c>
      <c r="F23" s="500">
        <v>10</v>
      </c>
      <c r="G23" s="500">
        <v>29</v>
      </c>
      <c r="H23" s="500">
        <v>3</v>
      </c>
      <c r="I23" s="500">
        <v>2</v>
      </c>
      <c r="J23" s="500">
        <v>-2</v>
      </c>
      <c r="L23" s="500">
        <v>16</v>
      </c>
      <c r="M23" s="500">
        <v>22</v>
      </c>
      <c r="N23" s="500">
        <v>23</v>
      </c>
      <c r="O23" s="500">
        <v>3</v>
      </c>
      <c r="P23" s="500">
        <v>0</v>
      </c>
      <c r="Q23" s="500">
        <v>0</v>
      </c>
      <c r="S23" s="500">
        <v>16</v>
      </c>
      <c r="T23" s="500">
        <v>1</v>
      </c>
      <c r="U23" s="500">
        <v>4</v>
      </c>
      <c r="AB23" s="500">
        <v>22</v>
      </c>
      <c r="AC23" s="500">
        <v>1</v>
      </c>
      <c r="AD23" s="500">
        <v>7</v>
      </c>
      <c r="AK23" s="500">
        <v>23</v>
      </c>
      <c r="AL23" s="500">
        <v>0</v>
      </c>
      <c r="AM23" s="500">
        <v>-7</v>
      </c>
      <c r="AT23" s="500">
        <v>3</v>
      </c>
      <c r="AU23" s="500">
        <v>0</v>
      </c>
      <c r="AV23" s="500">
        <v>-6</v>
      </c>
      <c r="BC23" s="500" t="s">
        <v>2016</v>
      </c>
      <c r="BD23" s="500" t="s">
        <v>2016</v>
      </c>
      <c r="BE23" s="500" t="s">
        <v>2016</v>
      </c>
      <c r="BL23" s="500" t="s">
        <v>2016</v>
      </c>
      <c r="BM23" s="500" t="s">
        <v>2016</v>
      </c>
      <c r="BN23" s="500" t="s">
        <v>2016</v>
      </c>
    </row>
    <row r="24" spans="1:66">
      <c r="A24" s="500">
        <v>22</v>
      </c>
      <c r="B24" s="429" t="s">
        <v>2051</v>
      </c>
      <c r="C24" s="500">
        <v>10</v>
      </c>
      <c r="E24" s="500">
        <v>2</v>
      </c>
      <c r="F24" s="500">
        <v>9</v>
      </c>
      <c r="G24" s="500">
        <v>29</v>
      </c>
      <c r="H24" s="500">
        <v>3</v>
      </c>
      <c r="I24" s="500">
        <v>0</v>
      </c>
      <c r="J24" s="500">
        <v>2</v>
      </c>
      <c r="L24" s="500">
        <v>33</v>
      </c>
      <c r="M24" s="500">
        <v>20</v>
      </c>
      <c r="N24" s="500">
        <v>41</v>
      </c>
      <c r="O24" s="500">
        <v>35</v>
      </c>
      <c r="P24" s="500">
        <v>0</v>
      </c>
      <c r="Q24" s="500">
        <v>0</v>
      </c>
      <c r="S24" s="500">
        <v>33</v>
      </c>
      <c r="T24" s="500">
        <v>1</v>
      </c>
      <c r="U24" s="500">
        <v>1</v>
      </c>
      <c r="AB24" s="500">
        <v>20</v>
      </c>
      <c r="AC24" s="500">
        <v>0</v>
      </c>
      <c r="AD24" s="500">
        <v>-6</v>
      </c>
      <c r="AK24" s="500">
        <v>41</v>
      </c>
      <c r="AL24" s="500">
        <v>1</v>
      </c>
      <c r="AM24" s="500">
        <v>10</v>
      </c>
      <c r="AT24" s="500">
        <v>35</v>
      </c>
      <c r="AU24" s="500">
        <v>0</v>
      </c>
      <c r="AV24" s="500">
        <v>-3</v>
      </c>
      <c r="BC24" s="500" t="s">
        <v>2016</v>
      </c>
      <c r="BD24" s="500" t="s">
        <v>2016</v>
      </c>
      <c r="BE24" s="500" t="s">
        <v>2016</v>
      </c>
      <c r="BL24" s="500" t="s">
        <v>2016</v>
      </c>
      <c r="BM24" s="500" t="s">
        <v>2016</v>
      </c>
      <c r="BN24" s="500" t="s">
        <v>2016</v>
      </c>
    </row>
    <row r="25" spans="1:66">
      <c r="A25" s="500">
        <v>23</v>
      </c>
      <c r="B25" s="429" t="s">
        <v>2063</v>
      </c>
      <c r="C25" s="500">
        <v>16</v>
      </c>
      <c r="E25" s="500">
        <v>2</v>
      </c>
      <c r="F25" s="500">
        <v>8</v>
      </c>
      <c r="G25" s="500">
        <v>36</v>
      </c>
      <c r="H25" s="500">
        <v>3</v>
      </c>
      <c r="I25" s="500">
        <v>0</v>
      </c>
      <c r="J25" s="500">
        <v>8</v>
      </c>
      <c r="L25" s="500">
        <v>39</v>
      </c>
      <c r="M25" s="500">
        <v>43</v>
      </c>
      <c r="N25" s="500">
        <v>21</v>
      </c>
      <c r="O25" s="500">
        <v>34</v>
      </c>
      <c r="P25" s="500">
        <v>0</v>
      </c>
      <c r="Q25" s="500">
        <v>0</v>
      </c>
      <c r="S25" s="500">
        <v>39</v>
      </c>
      <c r="T25" s="500">
        <v>0</v>
      </c>
      <c r="U25" s="500">
        <v>-4</v>
      </c>
      <c r="AB25" s="500">
        <v>43</v>
      </c>
      <c r="AC25" s="500">
        <v>1</v>
      </c>
      <c r="AD25" s="500">
        <v>5</v>
      </c>
      <c r="AK25" s="500">
        <v>21</v>
      </c>
      <c r="AL25" s="500">
        <v>1</v>
      </c>
      <c r="AM25" s="500">
        <v>10</v>
      </c>
      <c r="AT25" s="500">
        <v>34</v>
      </c>
      <c r="AU25" s="500">
        <v>0</v>
      </c>
      <c r="AV25" s="500">
        <v>-3</v>
      </c>
      <c r="BC25" s="500" t="s">
        <v>2016</v>
      </c>
      <c r="BD25" s="500" t="s">
        <v>2016</v>
      </c>
      <c r="BE25" s="500" t="s">
        <v>2016</v>
      </c>
      <c r="BL25" s="500" t="s">
        <v>2016</v>
      </c>
      <c r="BM25" s="500" t="s">
        <v>2016</v>
      </c>
      <c r="BN25" s="500" t="s">
        <v>2016</v>
      </c>
    </row>
    <row r="26" spans="1:66">
      <c r="A26" s="500">
        <v>24</v>
      </c>
      <c r="B26" s="429" t="s">
        <v>2115</v>
      </c>
      <c r="C26" s="500">
        <v>42</v>
      </c>
      <c r="E26" s="500">
        <v>2</v>
      </c>
      <c r="F26" s="500">
        <v>8</v>
      </c>
      <c r="G26" s="500">
        <v>36</v>
      </c>
      <c r="H26" s="500">
        <v>3</v>
      </c>
      <c r="I26" s="500">
        <v>2</v>
      </c>
      <c r="J26" s="500">
        <v>-10</v>
      </c>
      <c r="L26" s="500">
        <v>19</v>
      </c>
      <c r="M26" s="500">
        <v>31</v>
      </c>
      <c r="N26" s="500">
        <v>34</v>
      </c>
      <c r="O26" s="500">
        <v>43</v>
      </c>
      <c r="P26" s="500">
        <v>0</v>
      </c>
      <c r="Q26" s="500">
        <v>0</v>
      </c>
      <c r="S26" s="500">
        <v>19</v>
      </c>
      <c r="T26" s="500">
        <v>1</v>
      </c>
      <c r="U26" s="500">
        <v>5</v>
      </c>
      <c r="AB26" s="500">
        <v>31</v>
      </c>
      <c r="AC26" s="500">
        <v>0</v>
      </c>
      <c r="AD26" s="500">
        <v>-8</v>
      </c>
      <c r="AK26" s="500">
        <v>34</v>
      </c>
      <c r="AL26" s="500">
        <v>0</v>
      </c>
      <c r="AM26" s="500">
        <v>-10</v>
      </c>
      <c r="AT26" s="500">
        <v>43</v>
      </c>
      <c r="AU26" s="500">
        <v>1</v>
      </c>
      <c r="AV26" s="500">
        <v>3</v>
      </c>
      <c r="BC26" s="500" t="s">
        <v>2016</v>
      </c>
      <c r="BD26" s="500" t="s">
        <v>2016</v>
      </c>
      <c r="BE26" s="500" t="s">
        <v>2016</v>
      </c>
      <c r="BL26" s="500" t="s">
        <v>2016</v>
      </c>
      <c r="BM26" s="500" t="s">
        <v>2016</v>
      </c>
      <c r="BN26" s="500" t="s">
        <v>2016</v>
      </c>
    </row>
    <row r="27" spans="1:66">
      <c r="A27" s="500">
        <v>25</v>
      </c>
      <c r="B27" s="429" t="s">
        <v>2065</v>
      </c>
      <c r="C27" s="500">
        <v>17</v>
      </c>
      <c r="E27" s="500">
        <v>2</v>
      </c>
      <c r="F27" s="500">
        <v>8</v>
      </c>
      <c r="G27" s="500">
        <v>31</v>
      </c>
      <c r="H27" s="500">
        <v>2</v>
      </c>
      <c r="I27" s="500">
        <v>0</v>
      </c>
      <c r="J27" s="500">
        <v>7</v>
      </c>
      <c r="L27" s="500">
        <v>40</v>
      </c>
      <c r="M27" s="500">
        <v>9</v>
      </c>
      <c r="N27" s="500">
        <v>11</v>
      </c>
      <c r="O27" s="500">
        <v>27</v>
      </c>
      <c r="P27" s="500">
        <v>0</v>
      </c>
      <c r="Q27" s="500">
        <v>0</v>
      </c>
      <c r="S27" s="500">
        <v>40</v>
      </c>
      <c r="T27" s="500">
        <v>1</v>
      </c>
      <c r="U27" s="500">
        <v>8</v>
      </c>
      <c r="AB27" s="500">
        <v>9</v>
      </c>
      <c r="AC27" s="500">
        <v>0</v>
      </c>
      <c r="AD27" s="500">
        <v>-9</v>
      </c>
      <c r="AK27" s="500">
        <v>11</v>
      </c>
      <c r="AL27" s="500">
        <v>0</v>
      </c>
      <c r="AM27" s="500">
        <v>-2</v>
      </c>
      <c r="AT27" s="500">
        <v>27</v>
      </c>
      <c r="AU27" s="500">
        <v>1</v>
      </c>
      <c r="AV27" s="500">
        <v>10</v>
      </c>
      <c r="BC27" s="500" t="s">
        <v>2016</v>
      </c>
      <c r="BD27" s="500" t="s">
        <v>2016</v>
      </c>
      <c r="BE27" s="500" t="s">
        <v>2016</v>
      </c>
      <c r="BL27" s="500" t="s">
        <v>2016</v>
      </c>
      <c r="BM27" s="500" t="s">
        <v>2016</v>
      </c>
      <c r="BN27" s="500" t="s">
        <v>2016</v>
      </c>
    </row>
    <row r="28" spans="1:66">
      <c r="A28" s="500">
        <v>26</v>
      </c>
      <c r="B28" s="429" t="s">
        <v>2113</v>
      </c>
      <c r="C28" s="500">
        <v>41</v>
      </c>
      <c r="E28" s="500">
        <v>2</v>
      </c>
      <c r="F28" s="500">
        <v>8</v>
      </c>
      <c r="G28" s="500">
        <v>31</v>
      </c>
      <c r="H28" s="500">
        <v>3</v>
      </c>
      <c r="I28" s="500">
        <v>2</v>
      </c>
      <c r="J28" s="500">
        <v>-9</v>
      </c>
      <c r="L28" s="500">
        <v>18</v>
      </c>
      <c r="M28" s="500">
        <v>4</v>
      </c>
      <c r="N28" s="500">
        <v>10</v>
      </c>
      <c r="O28" s="500">
        <v>25</v>
      </c>
      <c r="P28" s="500">
        <v>0</v>
      </c>
      <c r="Q28" s="500">
        <v>0</v>
      </c>
      <c r="S28" s="500">
        <v>18</v>
      </c>
      <c r="T28" s="500">
        <v>1</v>
      </c>
      <c r="U28" s="500">
        <v>1</v>
      </c>
      <c r="AB28" s="500">
        <v>4</v>
      </c>
      <c r="AC28" s="500">
        <v>0</v>
      </c>
      <c r="AD28" s="500">
        <v>-10</v>
      </c>
      <c r="AK28" s="500">
        <v>10</v>
      </c>
      <c r="AL28" s="500">
        <v>0</v>
      </c>
      <c r="AM28" s="500">
        <v>-10</v>
      </c>
      <c r="AT28" s="500">
        <v>25</v>
      </c>
      <c r="AU28" s="500">
        <v>1</v>
      </c>
      <c r="AV28" s="500">
        <v>10</v>
      </c>
      <c r="BC28" s="500" t="s">
        <v>2016</v>
      </c>
      <c r="BD28" s="500" t="s">
        <v>2016</v>
      </c>
      <c r="BE28" s="500" t="s">
        <v>2016</v>
      </c>
      <c r="BL28" s="500" t="s">
        <v>2016</v>
      </c>
      <c r="BM28" s="500" t="s">
        <v>2016</v>
      </c>
      <c r="BN28" s="500" t="s">
        <v>2016</v>
      </c>
    </row>
    <row r="29" spans="1:66">
      <c r="A29" s="500">
        <v>27</v>
      </c>
      <c r="B29" s="429" t="s">
        <v>2073</v>
      </c>
      <c r="C29" s="500">
        <v>21</v>
      </c>
      <c r="E29" s="500">
        <v>2</v>
      </c>
      <c r="F29" s="500">
        <v>7</v>
      </c>
      <c r="G29" s="500">
        <v>33</v>
      </c>
      <c r="H29" s="500">
        <v>2</v>
      </c>
      <c r="I29" s="500">
        <v>0</v>
      </c>
      <c r="J29" s="500">
        <v>0</v>
      </c>
      <c r="L29" s="500">
        <v>44</v>
      </c>
      <c r="M29" s="500">
        <v>5</v>
      </c>
      <c r="N29" s="500">
        <v>16</v>
      </c>
      <c r="O29" s="500">
        <v>7</v>
      </c>
      <c r="P29" s="500">
        <v>0</v>
      </c>
      <c r="Q29" s="500">
        <v>0</v>
      </c>
      <c r="S29" s="500">
        <v>44</v>
      </c>
      <c r="T29" s="500">
        <v>1</v>
      </c>
      <c r="U29" s="500">
        <v>9</v>
      </c>
      <c r="AB29" s="500">
        <v>5</v>
      </c>
      <c r="AC29" s="500">
        <v>0</v>
      </c>
      <c r="AD29" s="500">
        <v>-5</v>
      </c>
      <c r="AK29" s="500">
        <v>16</v>
      </c>
      <c r="AL29" s="500">
        <v>0</v>
      </c>
      <c r="AM29" s="500">
        <v>-10</v>
      </c>
      <c r="AT29" s="500">
        <v>7</v>
      </c>
      <c r="AU29" s="500">
        <v>1</v>
      </c>
      <c r="AV29" s="500">
        <v>6</v>
      </c>
      <c r="BC29" s="500" t="s">
        <v>2016</v>
      </c>
      <c r="BD29" s="500" t="s">
        <v>2016</v>
      </c>
      <c r="BE29" s="500" t="s">
        <v>2016</v>
      </c>
      <c r="BL29" s="500" t="s">
        <v>2016</v>
      </c>
      <c r="BM29" s="500" t="s">
        <v>2016</v>
      </c>
      <c r="BN29" s="500" t="s">
        <v>2016</v>
      </c>
    </row>
    <row r="30" spans="1:66">
      <c r="A30" s="500">
        <v>28</v>
      </c>
      <c r="B30" s="429" t="s">
        <v>2087</v>
      </c>
      <c r="C30" s="500">
        <v>28</v>
      </c>
      <c r="E30" s="500">
        <v>2</v>
      </c>
      <c r="F30" s="500">
        <v>7</v>
      </c>
      <c r="G30" s="500">
        <v>30</v>
      </c>
      <c r="H30" s="500">
        <v>1</v>
      </c>
      <c r="I30" s="500">
        <v>2</v>
      </c>
      <c r="J30" s="500">
        <v>-16</v>
      </c>
      <c r="L30" s="500">
        <v>5</v>
      </c>
      <c r="M30" s="500">
        <v>36</v>
      </c>
      <c r="N30" s="500">
        <v>44</v>
      </c>
      <c r="O30" s="500">
        <v>8</v>
      </c>
      <c r="P30" s="500">
        <v>0</v>
      </c>
      <c r="Q30" s="500">
        <v>0</v>
      </c>
      <c r="S30" s="500">
        <v>5</v>
      </c>
      <c r="T30" s="500">
        <v>0</v>
      </c>
      <c r="U30" s="500">
        <v>-10</v>
      </c>
      <c r="AB30" s="500">
        <v>36</v>
      </c>
      <c r="AC30" s="500">
        <v>1</v>
      </c>
      <c r="AD30" s="500">
        <v>2</v>
      </c>
      <c r="AK30" s="500">
        <v>44</v>
      </c>
      <c r="AL30" s="500">
        <v>1</v>
      </c>
      <c r="AM30" s="500">
        <v>1</v>
      </c>
      <c r="AT30" s="500">
        <v>8</v>
      </c>
      <c r="AU30" s="500">
        <v>0</v>
      </c>
      <c r="AV30" s="500">
        <v>-9</v>
      </c>
      <c r="BC30" s="500" t="s">
        <v>2016</v>
      </c>
      <c r="BD30" s="500" t="s">
        <v>2016</v>
      </c>
      <c r="BE30" s="500" t="s">
        <v>2016</v>
      </c>
      <c r="BL30" s="500" t="s">
        <v>2016</v>
      </c>
      <c r="BM30" s="500" t="s">
        <v>2016</v>
      </c>
      <c r="BN30" s="500" t="s">
        <v>2016</v>
      </c>
    </row>
    <row r="31" spans="1:66">
      <c r="A31" s="500">
        <v>29</v>
      </c>
      <c r="B31" s="429" t="s">
        <v>2067</v>
      </c>
      <c r="C31" s="500">
        <v>18</v>
      </c>
      <c r="E31" s="500">
        <v>2</v>
      </c>
      <c r="F31" s="500">
        <v>6</v>
      </c>
      <c r="G31" s="500">
        <v>31</v>
      </c>
      <c r="H31" s="500">
        <v>1</v>
      </c>
      <c r="I31" s="500">
        <v>0</v>
      </c>
      <c r="J31" s="500">
        <v>-3</v>
      </c>
      <c r="L31" s="500">
        <v>41</v>
      </c>
      <c r="M31" s="500">
        <v>30</v>
      </c>
      <c r="N31" s="500">
        <v>32</v>
      </c>
      <c r="O31" s="500">
        <v>22</v>
      </c>
      <c r="P31" s="500">
        <v>0</v>
      </c>
      <c r="Q31" s="500">
        <v>0</v>
      </c>
      <c r="S31" s="500">
        <v>41</v>
      </c>
      <c r="T31" s="500">
        <v>0</v>
      </c>
      <c r="U31" s="500">
        <v>-1</v>
      </c>
      <c r="AB31" s="500">
        <v>30</v>
      </c>
      <c r="AC31" s="500">
        <v>0</v>
      </c>
      <c r="AD31" s="500">
        <v>-4</v>
      </c>
      <c r="AK31" s="500">
        <v>32</v>
      </c>
      <c r="AL31" s="500">
        <v>1</v>
      </c>
      <c r="AM31" s="500">
        <v>1</v>
      </c>
      <c r="AT31" s="500">
        <v>22</v>
      </c>
      <c r="AU31" s="500">
        <v>1</v>
      </c>
      <c r="AV31" s="500">
        <v>1</v>
      </c>
      <c r="BC31" s="500" t="s">
        <v>2016</v>
      </c>
      <c r="BD31" s="500" t="s">
        <v>2016</v>
      </c>
      <c r="BE31" s="500" t="s">
        <v>2016</v>
      </c>
      <c r="BL31" s="500" t="s">
        <v>2016</v>
      </c>
      <c r="BM31" s="500" t="s">
        <v>2016</v>
      </c>
      <c r="BN31" s="500" t="s">
        <v>2016</v>
      </c>
    </row>
    <row r="32" spans="1:66">
      <c r="A32" s="500">
        <v>30</v>
      </c>
      <c r="B32" s="429" t="s">
        <v>2069</v>
      </c>
      <c r="C32" s="500">
        <v>19</v>
      </c>
      <c r="E32" s="500">
        <v>2</v>
      </c>
      <c r="F32" s="500">
        <v>6</v>
      </c>
      <c r="G32" s="500">
        <v>28</v>
      </c>
      <c r="H32" s="500">
        <v>1</v>
      </c>
      <c r="I32" s="500">
        <v>0</v>
      </c>
      <c r="J32" s="500">
        <v>3</v>
      </c>
      <c r="L32" s="500">
        <v>42</v>
      </c>
      <c r="M32" s="500">
        <v>45</v>
      </c>
      <c r="N32" s="500">
        <v>2</v>
      </c>
      <c r="O32" s="500">
        <v>44</v>
      </c>
      <c r="P32" s="500">
        <v>0</v>
      </c>
      <c r="Q32" s="500">
        <v>0</v>
      </c>
      <c r="S32" s="500">
        <v>42</v>
      </c>
      <c r="T32" s="500">
        <v>0</v>
      </c>
      <c r="U32" s="500">
        <v>-5</v>
      </c>
      <c r="AB32" s="500">
        <v>45</v>
      </c>
      <c r="AC32" s="500">
        <v>1</v>
      </c>
      <c r="AD32" s="500">
        <v>8</v>
      </c>
      <c r="AK32" s="500">
        <v>2</v>
      </c>
      <c r="AL32" s="500">
        <v>0</v>
      </c>
      <c r="AM32" s="500">
        <v>-6</v>
      </c>
      <c r="AT32" s="500">
        <v>44</v>
      </c>
      <c r="AU32" s="500">
        <v>1</v>
      </c>
      <c r="AV32" s="500">
        <v>6</v>
      </c>
      <c r="BC32" s="500" t="s">
        <v>2016</v>
      </c>
      <c r="BD32" s="500" t="s">
        <v>2016</v>
      </c>
      <c r="BE32" s="500" t="s">
        <v>2016</v>
      </c>
      <c r="BL32" s="500" t="s">
        <v>2016</v>
      </c>
      <c r="BM32" s="500" t="s">
        <v>2016</v>
      </c>
      <c r="BN32" s="500" t="s">
        <v>2016</v>
      </c>
    </row>
    <row r="33" spans="1:66">
      <c r="A33" s="500">
        <v>31</v>
      </c>
      <c r="B33" s="429" t="s">
        <v>2057</v>
      </c>
      <c r="C33" s="500">
        <v>13</v>
      </c>
      <c r="E33" s="500">
        <v>2</v>
      </c>
      <c r="F33" s="500">
        <v>5</v>
      </c>
      <c r="G33" s="500">
        <v>34</v>
      </c>
      <c r="H33" s="500">
        <v>1</v>
      </c>
      <c r="I33" s="500">
        <v>0</v>
      </c>
      <c r="J33" s="500">
        <v>5</v>
      </c>
      <c r="L33" s="500">
        <v>36</v>
      </c>
      <c r="M33" s="500">
        <v>12</v>
      </c>
      <c r="N33" s="500">
        <v>29</v>
      </c>
      <c r="O33" s="500">
        <v>15</v>
      </c>
      <c r="P33" s="500">
        <v>0</v>
      </c>
      <c r="Q33" s="500">
        <v>0</v>
      </c>
      <c r="S33" s="500">
        <v>36</v>
      </c>
      <c r="T33" s="500">
        <v>1</v>
      </c>
      <c r="U33" s="500">
        <v>5</v>
      </c>
      <c r="AB33" s="500">
        <v>12</v>
      </c>
      <c r="AC33" s="500">
        <v>0</v>
      </c>
      <c r="AD33" s="500">
        <v>-4</v>
      </c>
      <c r="AK33" s="500">
        <v>29</v>
      </c>
      <c r="AL33" s="500">
        <v>0</v>
      </c>
      <c r="AM33" s="500">
        <v>-4</v>
      </c>
      <c r="AT33" s="500">
        <v>15</v>
      </c>
      <c r="AU33" s="500">
        <v>1</v>
      </c>
      <c r="AV33" s="500">
        <v>8</v>
      </c>
      <c r="BC33" s="500" t="s">
        <v>2016</v>
      </c>
      <c r="BD33" s="500" t="s">
        <v>2016</v>
      </c>
      <c r="BE33" s="500" t="s">
        <v>2016</v>
      </c>
      <c r="BL33" s="500" t="s">
        <v>2016</v>
      </c>
      <c r="BM33" s="500" t="s">
        <v>2016</v>
      </c>
      <c r="BN33" s="500" t="s">
        <v>2016</v>
      </c>
    </row>
    <row r="34" spans="1:66">
      <c r="A34" s="500">
        <v>32</v>
      </c>
      <c r="B34" s="429" t="s">
        <v>2123</v>
      </c>
      <c r="C34" s="500">
        <v>46</v>
      </c>
      <c r="E34" s="500">
        <v>1</v>
      </c>
      <c r="F34" s="500">
        <v>10</v>
      </c>
      <c r="G34" s="500">
        <v>31</v>
      </c>
      <c r="H34" s="500">
        <v>1</v>
      </c>
      <c r="I34" s="500">
        <v>1</v>
      </c>
      <c r="J34" s="500">
        <v>-17</v>
      </c>
      <c r="L34" s="500">
        <v>23</v>
      </c>
      <c r="M34" s="500">
        <v>35</v>
      </c>
      <c r="N34" s="500">
        <v>24</v>
      </c>
      <c r="O34" s="500">
        <v>26</v>
      </c>
      <c r="P34" s="500">
        <v>0</v>
      </c>
      <c r="Q34" s="500">
        <v>0</v>
      </c>
      <c r="S34" s="500">
        <v>23</v>
      </c>
      <c r="T34" s="500">
        <v>0</v>
      </c>
      <c r="U34" s="500">
        <v>-9</v>
      </c>
      <c r="AB34" s="500">
        <v>35</v>
      </c>
      <c r="AC34" s="500">
        <v>0</v>
      </c>
      <c r="AD34" s="500">
        <v>-1</v>
      </c>
      <c r="AK34" s="500">
        <v>24</v>
      </c>
      <c r="AL34" s="500">
        <v>1</v>
      </c>
      <c r="AM34" s="500">
        <v>1</v>
      </c>
      <c r="AT34" s="500">
        <v>26</v>
      </c>
      <c r="AU34" s="500">
        <v>0</v>
      </c>
      <c r="AV34" s="500">
        <v>-8</v>
      </c>
      <c r="BC34" s="500" t="s">
        <v>2016</v>
      </c>
      <c r="BD34" s="500" t="s">
        <v>2016</v>
      </c>
      <c r="BE34" s="500" t="s">
        <v>2016</v>
      </c>
      <c r="BL34" s="500" t="s">
        <v>2016</v>
      </c>
      <c r="BM34" s="500" t="s">
        <v>2016</v>
      </c>
      <c r="BN34" s="500" t="s">
        <v>2016</v>
      </c>
    </row>
    <row r="35" spans="1:66">
      <c r="A35" s="500">
        <v>33</v>
      </c>
      <c r="B35" s="429" t="s">
        <v>2085</v>
      </c>
      <c r="C35" s="500">
        <v>27</v>
      </c>
      <c r="E35" s="500">
        <v>1</v>
      </c>
      <c r="F35" s="500">
        <v>9</v>
      </c>
      <c r="G35" s="500">
        <v>30</v>
      </c>
      <c r="H35" s="500">
        <v>1</v>
      </c>
      <c r="I35" s="500">
        <v>1</v>
      </c>
      <c r="J35" s="500">
        <v>-9</v>
      </c>
      <c r="L35" s="500">
        <v>4</v>
      </c>
      <c r="M35" s="500">
        <v>25</v>
      </c>
      <c r="N35" s="500">
        <v>3</v>
      </c>
      <c r="O35" s="500">
        <v>17</v>
      </c>
      <c r="P35" s="500">
        <v>0</v>
      </c>
      <c r="Q35" s="500">
        <v>0</v>
      </c>
      <c r="S35" s="500">
        <v>4</v>
      </c>
      <c r="T35" s="500">
        <v>0</v>
      </c>
      <c r="U35" s="500">
        <v>-3</v>
      </c>
      <c r="AB35" s="500">
        <v>25</v>
      </c>
      <c r="AC35" s="500">
        <v>1</v>
      </c>
      <c r="AD35" s="500">
        <v>9</v>
      </c>
      <c r="AK35" s="500">
        <v>3</v>
      </c>
      <c r="AL35" s="500">
        <v>0</v>
      </c>
      <c r="AM35" s="500">
        <v>-5</v>
      </c>
      <c r="AT35" s="500">
        <v>17</v>
      </c>
      <c r="AU35" s="500">
        <v>0</v>
      </c>
      <c r="AV35" s="500">
        <v>-10</v>
      </c>
      <c r="BC35" s="500" t="s">
        <v>2016</v>
      </c>
      <c r="BD35" s="500" t="s">
        <v>2016</v>
      </c>
      <c r="BE35" s="500" t="s">
        <v>2016</v>
      </c>
      <c r="BL35" s="500" t="s">
        <v>2016</v>
      </c>
      <c r="BM35" s="500" t="s">
        <v>2016</v>
      </c>
      <c r="BN35" s="500" t="s">
        <v>2016</v>
      </c>
    </row>
    <row r="36" spans="1:66">
      <c r="A36" s="500">
        <v>34</v>
      </c>
      <c r="B36" s="429" t="s">
        <v>2117</v>
      </c>
      <c r="C36" s="500">
        <v>43</v>
      </c>
      <c r="E36" s="500">
        <v>1</v>
      </c>
      <c r="F36" s="500">
        <v>8</v>
      </c>
      <c r="G36" s="500">
        <v>31</v>
      </c>
      <c r="H36" s="500">
        <v>1</v>
      </c>
      <c r="I36" s="500">
        <v>1</v>
      </c>
      <c r="J36" s="500">
        <v>-6</v>
      </c>
      <c r="L36" s="500">
        <v>20</v>
      </c>
      <c r="M36" s="500">
        <v>16</v>
      </c>
      <c r="N36" s="500">
        <v>40</v>
      </c>
      <c r="O36" s="500">
        <v>42</v>
      </c>
      <c r="P36" s="500">
        <v>0</v>
      </c>
      <c r="Q36" s="500">
        <v>0</v>
      </c>
      <c r="S36" s="500">
        <v>20</v>
      </c>
      <c r="T36" s="500">
        <v>0</v>
      </c>
      <c r="U36" s="500">
        <v>-4</v>
      </c>
      <c r="AB36" s="500">
        <v>16</v>
      </c>
      <c r="AC36" s="500">
        <v>0</v>
      </c>
      <c r="AD36" s="500">
        <v>-5</v>
      </c>
      <c r="AK36" s="500">
        <v>40</v>
      </c>
      <c r="AL36" s="500">
        <v>1</v>
      </c>
      <c r="AM36" s="500">
        <v>6</v>
      </c>
      <c r="AT36" s="500">
        <v>42</v>
      </c>
      <c r="AU36" s="500">
        <v>0</v>
      </c>
      <c r="AV36" s="500">
        <v>-3</v>
      </c>
      <c r="BC36" s="500" t="s">
        <v>2016</v>
      </c>
      <c r="BD36" s="500" t="s">
        <v>2016</v>
      </c>
      <c r="BE36" s="500" t="s">
        <v>2016</v>
      </c>
      <c r="BL36" s="500" t="s">
        <v>2016</v>
      </c>
      <c r="BM36" s="500" t="s">
        <v>2016</v>
      </c>
      <c r="BN36" s="500" t="s">
        <v>2016</v>
      </c>
    </row>
    <row r="37" spans="1:66">
      <c r="A37" s="500">
        <v>35</v>
      </c>
      <c r="B37" s="429" t="s">
        <v>2105</v>
      </c>
      <c r="C37" s="500">
        <v>37</v>
      </c>
      <c r="E37" s="500">
        <v>1</v>
      </c>
      <c r="F37" s="500">
        <v>8</v>
      </c>
      <c r="G37" s="500">
        <v>30</v>
      </c>
      <c r="H37" s="500">
        <v>0</v>
      </c>
      <c r="I37" s="500">
        <v>1</v>
      </c>
      <c r="J37" s="500">
        <v>-23</v>
      </c>
      <c r="L37" s="500">
        <v>14</v>
      </c>
      <c r="M37" s="500">
        <v>3</v>
      </c>
      <c r="N37" s="500">
        <v>36</v>
      </c>
      <c r="O37" s="500">
        <v>2</v>
      </c>
      <c r="P37" s="500">
        <v>0</v>
      </c>
      <c r="Q37" s="500">
        <v>0</v>
      </c>
      <c r="S37" s="500">
        <v>14</v>
      </c>
      <c r="T37" s="500">
        <v>0</v>
      </c>
      <c r="U37" s="500">
        <v>-9</v>
      </c>
      <c r="AB37" s="500">
        <v>3</v>
      </c>
      <c r="AC37" s="500">
        <v>0</v>
      </c>
      <c r="AD37" s="500">
        <v>-13</v>
      </c>
      <c r="AK37" s="500">
        <v>36</v>
      </c>
      <c r="AL37" s="500">
        <v>1</v>
      </c>
      <c r="AM37" s="500">
        <v>10</v>
      </c>
      <c r="AT37" s="500">
        <v>2</v>
      </c>
      <c r="AU37" s="500">
        <v>0</v>
      </c>
      <c r="AV37" s="500">
        <v>-11</v>
      </c>
      <c r="BC37" s="500" t="s">
        <v>2016</v>
      </c>
      <c r="BD37" s="500" t="s">
        <v>2016</v>
      </c>
      <c r="BE37" s="500" t="s">
        <v>2016</v>
      </c>
      <c r="BL37" s="500" t="s">
        <v>2016</v>
      </c>
      <c r="BM37" s="500" t="s">
        <v>2016</v>
      </c>
      <c r="BN37" s="500" t="s">
        <v>2016</v>
      </c>
    </row>
    <row r="38" spans="1:66">
      <c r="A38" s="500">
        <v>36</v>
      </c>
      <c r="B38" s="429" t="s">
        <v>2045</v>
      </c>
      <c r="C38" s="500">
        <v>7</v>
      </c>
      <c r="E38" s="500">
        <v>1</v>
      </c>
      <c r="F38" s="500">
        <v>8</v>
      </c>
      <c r="G38" s="500">
        <v>29</v>
      </c>
      <c r="H38" s="500">
        <v>0</v>
      </c>
      <c r="I38" s="500">
        <v>0</v>
      </c>
      <c r="J38" s="500">
        <v>-16</v>
      </c>
      <c r="L38" s="500">
        <v>30</v>
      </c>
      <c r="M38" s="500">
        <v>32</v>
      </c>
      <c r="N38" s="500">
        <v>35</v>
      </c>
      <c r="O38" s="500">
        <v>21</v>
      </c>
      <c r="P38" s="500">
        <v>0</v>
      </c>
      <c r="Q38" s="500">
        <v>0</v>
      </c>
      <c r="S38" s="500">
        <v>30</v>
      </c>
      <c r="T38" s="500">
        <v>0</v>
      </c>
      <c r="U38" s="500">
        <v>-1</v>
      </c>
      <c r="AB38" s="500">
        <v>32</v>
      </c>
      <c r="AC38" s="500">
        <v>1</v>
      </c>
      <c r="AD38" s="500">
        <v>1</v>
      </c>
      <c r="AK38" s="500">
        <v>35</v>
      </c>
      <c r="AL38" s="500">
        <v>0</v>
      </c>
      <c r="AM38" s="500">
        <v>-10</v>
      </c>
      <c r="AT38" s="500">
        <v>21</v>
      </c>
      <c r="AU38" s="500">
        <v>0</v>
      </c>
      <c r="AV38" s="500">
        <v>-6</v>
      </c>
      <c r="BC38" s="500" t="s">
        <v>2016</v>
      </c>
      <c r="BD38" s="500" t="s">
        <v>2016</v>
      </c>
      <c r="BE38" s="500" t="s">
        <v>2016</v>
      </c>
      <c r="BL38" s="500" t="s">
        <v>2016</v>
      </c>
      <c r="BM38" s="500" t="s">
        <v>2016</v>
      </c>
      <c r="BN38" s="500" t="s">
        <v>2016</v>
      </c>
    </row>
    <row r="39" spans="1:66">
      <c r="A39" s="500">
        <v>37</v>
      </c>
      <c r="B39" s="429" t="s">
        <v>2081</v>
      </c>
      <c r="C39" s="500">
        <v>25</v>
      </c>
      <c r="E39" s="500">
        <v>1</v>
      </c>
      <c r="F39" s="500">
        <v>7</v>
      </c>
      <c r="G39" s="500">
        <v>31</v>
      </c>
      <c r="H39" s="500">
        <v>1</v>
      </c>
      <c r="I39" s="500">
        <v>1</v>
      </c>
      <c r="J39" s="500">
        <v>-23</v>
      </c>
      <c r="L39" s="500">
        <v>2</v>
      </c>
      <c r="M39" s="500">
        <v>27</v>
      </c>
      <c r="N39" s="500">
        <v>33</v>
      </c>
      <c r="O39" s="500">
        <v>41</v>
      </c>
      <c r="P39" s="500">
        <v>0</v>
      </c>
      <c r="Q39" s="500">
        <v>0</v>
      </c>
      <c r="S39" s="500">
        <v>2</v>
      </c>
      <c r="T39" s="500">
        <v>0</v>
      </c>
      <c r="U39" s="500">
        <v>-13</v>
      </c>
      <c r="AB39" s="500">
        <v>27</v>
      </c>
      <c r="AC39" s="500">
        <v>0</v>
      </c>
      <c r="AD39" s="500">
        <v>-9</v>
      </c>
      <c r="AK39" s="500">
        <v>33</v>
      </c>
      <c r="AL39" s="500">
        <v>1</v>
      </c>
      <c r="AM39" s="500">
        <v>9</v>
      </c>
      <c r="AT39" s="500">
        <v>41</v>
      </c>
      <c r="AU39" s="500">
        <v>0</v>
      </c>
      <c r="AV39" s="500">
        <v>-10</v>
      </c>
      <c r="BC39" s="500" t="s">
        <v>2016</v>
      </c>
      <c r="BD39" s="500" t="s">
        <v>2016</v>
      </c>
      <c r="BE39" s="500" t="s">
        <v>2016</v>
      </c>
      <c r="BL39" s="500" t="s">
        <v>2016</v>
      </c>
      <c r="BM39" s="500" t="s">
        <v>2016</v>
      </c>
      <c r="BN39" s="500" t="s">
        <v>2016</v>
      </c>
    </row>
    <row r="40" spans="1:66">
      <c r="A40" s="500">
        <v>38</v>
      </c>
      <c r="B40" s="429" t="s">
        <v>2075</v>
      </c>
      <c r="C40" s="500">
        <v>22</v>
      </c>
      <c r="E40" s="500">
        <v>1</v>
      </c>
      <c r="F40" s="500">
        <v>7</v>
      </c>
      <c r="G40" s="500">
        <v>27</v>
      </c>
      <c r="H40" s="500">
        <v>0</v>
      </c>
      <c r="I40" s="500">
        <v>0</v>
      </c>
      <c r="J40" s="500">
        <v>-15</v>
      </c>
      <c r="L40" s="500">
        <v>45</v>
      </c>
      <c r="M40" s="500">
        <v>39</v>
      </c>
      <c r="N40" s="500">
        <v>38</v>
      </c>
      <c r="O40" s="500">
        <v>18</v>
      </c>
      <c r="P40" s="500">
        <v>0</v>
      </c>
      <c r="Q40" s="500">
        <v>0</v>
      </c>
      <c r="S40" s="500">
        <v>45</v>
      </c>
      <c r="T40" s="500">
        <v>1</v>
      </c>
      <c r="U40" s="500">
        <v>1</v>
      </c>
      <c r="AB40" s="500">
        <v>39</v>
      </c>
      <c r="AC40" s="500">
        <v>0</v>
      </c>
      <c r="AD40" s="500">
        <v>-7</v>
      </c>
      <c r="AK40" s="500">
        <v>38</v>
      </c>
      <c r="AL40" s="500">
        <v>0</v>
      </c>
      <c r="AM40" s="500">
        <v>-8</v>
      </c>
      <c r="AT40" s="500">
        <v>18</v>
      </c>
      <c r="AU40" s="500">
        <v>0</v>
      </c>
      <c r="AV40" s="500">
        <v>-1</v>
      </c>
      <c r="BC40" s="500" t="s">
        <v>2016</v>
      </c>
      <c r="BD40" s="500" t="s">
        <v>2016</v>
      </c>
      <c r="BE40" s="500" t="s">
        <v>2016</v>
      </c>
      <c r="BL40" s="500" t="s">
        <v>2016</v>
      </c>
      <c r="BM40" s="500" t="s">
        <v>2016</v>
      </c>
      <c r="BN40" s="500" t="s">
        <v>2016</v>
      </c>
    </row>
    <row r="41" spans="1:66">
      <c r="A41" s="500">
        <v>39</v>
      </c>
      <c r="B41" s="429" t="s">
        <v>2119</v>
      </c>
      <c r="C41" s="500">
        <v>44</v>
      </c>
      <c r="E41" s="500">
        <v>1</v>
      </c>
      <c r="F41" s="500">
        <v>7</v>
      </c>
      <c r="G41" s="500">
        <v>26</v>
      </c>
      <c r="H41" s="500">
        <v>1</v>
      </c>
      <c r="I41" s="500">
        <v>1</v>
      </c>
      <c r="J41" s="500">
        <v>-9</v>
      </c>
      <c r="L41" s="500">
        <v>21</v>
      </c>
      <c r="M41" s="500">
        <v>24</v>
      </c>
      <c r="N41" s="500">
        <v>28</v>
      </c>
      <c r="O41" s="500">
        <v>19</v>
      </c>
      <c r="P41" s="500">
        <v>0</v>
      </c>
      <c r="Q41" s="500">
        <v>0</v>
      </c>
      <c r="S41" s="500">
        <v>21</v>
      </c>
      <c r="T41" s="500">
        <v>0</v>
      </c>
      <c r="U41" s="500">
        <v>-9</v>
      </c>
      <c r="AB41" s="500">
        <v>24</v>
      </c>
      <c r="AC41" s="500">
        <v>1</v>
      </c>
      <c r="AD41" s="500">
        <v>7</v>
      </c>
      <c r="AK41" s="500">
        <v>28</v>
      </c>
      <c r="AL41" s="500">
        <v>0</v>
      </c>
      <c r="AM41" s="500">
        <v>-1</v>
      </c>
      <c r="AT41" s="500">
        <v>19</v>
      </c>
      <c r="AU41" s="500">
        <v>0</v>
      </c>
      <c r="AV41" s="500">
        <v>-6</v>
      </c>
      <c r="BC41" s="500" t="s">
        <v>2016</v>
      </c>
      <c r="BD41" s="500" t="s">
        <v>2016</v>
      </c>
      <c r="BE41" s="500" t="s">
        <v>2016</v>
      </c>
      <c r="BL41" s="500" t="s">
        <v>2016</v>
      </c>
      <c r="BM41" s="500" t="s">
        <v>2016</v>
      </c>
      <c r="BN41" s="500" t="s">
        <v>2016</v>
      </c>
    </row>
    <row r="42" spans="1:66">
      <c r="A42" s="500">
        <v>40</v>
      </c>
      <c r="B42" s="429" t="s">
        <v>2061</v>
      </c>
      <c r="C42" s="500">
        <v>15</v>
      </c>
      <c r="E42" s="500">
        <v>1</v>
      </c>
      <c r="F42" s="500">
        <v>7</v>
      </c>
      <c r="G42" s="500">
        <v>26</v>
      </c>
      <c r="H42" s="500">
        <v>0</v>
      </c>
      <c r="I42" s="500">
        <v>0</v>
      </c>
      <c r="J42" s="500">
        <v>-18</v>
      </c>
      <c r="L42" s="500">
        <v>38</v>
      </c>
      <c r="M42" s="500">
        <v>29</v>
      </c>
      <c r="N42" s="500">
        <v>45</v>
      </c>
      <c r="O42" s="500">
        <v>13</v>
      </c>
      <c r="P42" s="500">
        <v>0</v>
      </c>
      <c r="Q42" s="500">
        <v>0</v>
      </c>
      <c r="S42" s="500">
        <v>38</v>
      </c>
      <c r="T42" s="500">
        <v>0</v>
      </c>
      <c r="U42" s="500">
        <v>-6</v>
      </c>
      <c r="AB42" s="500">
        <v>29</v>
      </c>
      <c r="AC42" s="500">
        <v>0</v>
      </c>
      <c r="AD42" s="500">
        <v>-11</v>
      </c>
      <c r="AK42" s="500">
        <v>45</v>
      </c>
      <c r="AL42" s="500">
        <v>1</v>
      </c>
      <c r="AM42" s="500">
        <v>7</v>
      </c>
      <c r="AT42" s="500">
        <v>13</v>
      </c>
      <c r="AU42" s="500">
        <v>0</v>
      </c>
      <c r="AV42" s="500">
        <v>-8</v>
      </c>
      <c r="BC42" s="500" t="s">
        <v>2016</v>
      </c>
      <c r="BD42" s="500" t="s">
        <v>2016</v>
      </c>
      <c r="BE42" s="500" t="s">
        <v>2016</v>
      </c>
      <c r="BL42" s="500" t="s">
        <v>2016</v>
      </c>
      <c r="BM42" s="500" t="s">
        <v>2016</v>
      </c>
      <c r="BN42" s="500" t="s">
        <v>2016</v>
      </c>
    </row>
    <row r="43" spans="1:66">
      <c r="A43" s="500">
        <v>41</v>
      </c>
      <c r="B43" s="429" t="s">
        <v>2079</v>
      </c>
      <c r="C43" s="500">
        <v>24</v>
      </c>
      <c r="E43" s="500">
        <v>1</v>
      </c>
      <c r="F43" s="500">
        <v>6</v>
      </c>
      <c r="G43" s="500">
        <v>33</v>
      </c>
      <c r="H43" s="500">
        <v>0</v>
      </c>
      <c r="I43" s="500">
        <v>1</v>
      </c>
      <c r="J43" s="500">
        <v>-12</v>
      </c>
      <c r="L43" s="500">
        <v>1</v>
      </c>
      <c r="M43" s="500">
        <v>44</v>
      </c>
      <c r="N43" s="500">
        <v>46</v>
      </c>
      <c r="O43" s="500">
        <v>36</v>
      </c>
      <c r="P43" s="500">
        <v>0</v>
      </c>
      <c r="Q43" s="500">
        <v>0</v>
      </c>
      <c r="S43" s="500">
        <v>1</v>
      </c>
      <c r="T43" s="500">
        <v>0</v>
      </c>
      <c r="U43" s="500">
        <v>-11</v>
      </c>
      <c r="AB43" s="500">
        <v>44</v>
      </c>
      <c r="AC43" s="500">
        <v>0</v>
      </c>
      <c r="AD43" s="500">
        <v>-7</v>
      </c>
      <c r="AK43" s="500">
        <v>46</v>
      </c>
      <c r="AL43" s="500">
        <v>0</v>
      </c>
      <c r="AM43" s="500">
        <v>-1</v>
      </c>
      <c r="AT43" s="500">
        <v>36</v>
      </c>
      <c r="AU43" s="500">
        <v>1</v>
      </c>
      <c r="AV43" s="500">
        <v>7</v>
      </c>
      <c r="BC43" s="500" t="s">
        <v>2016</v>
      </c>
      <c r="BD43" s="500" t="s">
        <v>2016</v>
      </c>
      <c r="BE43" s="500" t="s">
        <v>2016</v>
      </c>
      <c r="BL43" s="500" t="s">
        <v>2016</v>
      </c>
      <c r="BM43" s="500" t="s">
        <v>2016</v>
      </c>
      <c r="BN43" s="500" t="s">
        <v>2016</v>
      </c>
    </row>
    <row r="44" spans="1:66">
      <c r="A44" s="500">
        <v>42</v>
      </c>
      <c r="B44" s="429" t="s">
        <v>2111</v>
      </c>
      <c r="C44" s="500">
        <v>40</v>
      </c>
      <c r="E44" s="500">
        <v>1</v>
      </c>
      <c r="F44" s="500">
        <v>6</v>
      </c>
      <c r="G44" s="500">
        <v>31</v>
      </c>
      <c r="H44" s="500">
        <v>0</v>
      </c>
      <c r="I44" s="500">
        <v>1</v>
      </c>
      <c r="J44" s="500">
        <v>-16</v>
      </c>
      <c r="L44" s="500">
        <v>17</v>
      </c>
      <c r="M44" s="500">
        <v>11</v>
      </c>
      <c r="N44" s="500">
        <v>43</v>
      </c>
      <c r="O44" s="500">
        <v>32</v>
      </c>
      <c r="P44" s="500">
        <v>0</v>
      </c>
      <c r="Q44" s="500">
        <v>0</v>
      </c>
      <c r="S44" s="500">
        <v>17</v>
      </c>
      <c r="T44" s="500">
        <v>0</v>
      </c>
      <c r="U44" s="500">
        <v>-8</v>
      </c>
      <c r="AB44" s="500">
        <v>11</v>
      </c>
      <c r="AC44" s="500">
        <v>0</v>
      </c>
      <c r="AD44" s="500">
        <v>-4</v>
      </c>
      <c r="AK44" s="500">
        <v>43</v>
      </c>
      <c r="AL44" s="500">
        <v>0</v>
      </c>
      <c r="AM44" s="500">
        <v>-6</v>
      </c>
      <c r="AT44" s="500">
        <v>32</v>
      </c>
      <c r="AU44" s="500">
        <v>1</v>
      </c>
      <c r="AV44" s="500">
        <v>2</v>
      </c>
      <c r="BC44" s="500" t="s">
        <v>2016</v>
      </c>
      <c r="BD44" s="500" t="s">
        <v>2016</v>
      </c>
      <c r="BE44" s="500" t="s">
        <v>2016</v>
      </c>
      <c r="BL44" s="500" t="s">
        <v>2016</v>
      </c>
      <c r="BM44" s="500" t="s">
        <v>2016</v>
      </c>
      <c r="BN44" s="500" t="s">
        <v>2016</v>
      </c>
    </row>
    <row r="45" spans="1:66">
      <c r="A45" s="500">
        <v>43</v>
      </c>
      <c r="B45" s="429" t="s">
        <v>2097</v>
      </c>
      <c r="C45" s="500">
        <v>33</v>
      </c>
      <c r="E45" s="500">
        <v>1</v>
      </c>
      <c r="F45" s="500">
        <v>6</v>
      </c>
      <c r="G45" s="500">
        <v>28</v>
      </c>
      <c r="H45" s="500">
        <v>0</v>
      </c>
      <c r="I45" s="500">
        <v>1</v>
      </c>
      <c r="J45" s="500">
        <v>-21</v>
      </c>
      <c r="L45" s="500">
        <v>10</v>
      </c>
      <c r="M45" s="500">
        <v>8</v>
      </c>
      <c r="N45" s="500">
        <v>25</v>
      </c>
      <c r="O45" s="500">
        <v>45</v>
      </c>
      <c r="P45" s="500">
        <v>0</v>
      </c>
      <c r="Q45" s="500">
        <v>0</v>
      </c>
      <c r="S45" s="500">
        <v>10</v>
      </c>
      <c r="T45" s="500">
        <v>0</v>
      </c>
      <c r="U45" s="500">
        <v>-1</v>
      </c>
      <c r="AB45" s="500">
        <v>8</v>
      </c>
      <c r="AC45" s="500">
        <v>0</v>
      </c>
      <c r="AD45" s="500">
        <v>-12</v>
      </c>
      <c r="AK45" s="500">
        <v>25</v>
      </c>
      <c r="AL45" s="500">
        <v>0</v>
      </c>
      <c r="AM45" s="500">
        <v>-9</v>
      </c>
      <c r="AT45" s="500">
        <v>45</v>
      </c>
      <c r="AU45" s="500">
        <v>1</v>
      </c>
      <c r="AV45" s="500">
        <v>1</v>
      </c>
      <c r="BC45" s="500" t="s">
        <v>2016</v>
      </c>
      <c r="BD45" s="500" t="s">
        <v>2016</v>
      </c>
      <c r="BE45" s="500" t="s">
        <v>2016</v>
      </c>
      <c r="BL45" s="500" t="s">
        <v>2016</v>
      </c>
      <c r="BM45" s="500" t="s">
        <v>2016</v>
      </c>
      <c r="BN45" s="500" t="s">
        <v>2016</v>
      </c>
    </row>
    <row r="46" spans="1:66">
      <c r="A46" s="500">
        <v>44</v>
      </c>
      <c r="B46" s="429" t="s">
        <v>2095</v>
      </c>
      <c r="C46" s="500">
        <v>32</v>
      </c>
      <c r="E46" s="500">
        <v>0</v>
      </c>
      <c r="F46" s="500">
        <v>7</v>
      </c>
      <c r="G46" s="500">
        <v>28</v>
      </c>
      <c r="H46" s="500">
        <v>0</v>
      </c>
      <c r="I46" s="500">
        <v>0</v>
      </c>
      <c r="J46" s="500">
        <v>-11</v>
      </c>
      <c r="L46" s="500">
        <v>9</v>
      </c>
      <c r="M46" s="500">
        <v>7</v>
      </c>
      <c r="N46" s="500">
        <v>18</v>
      </c>
      <c r="O46" s="500">
        <v>40</v>
      </c>
      <c r="P46" s="500">
        <v>0</v>
      </c>
      <c r="Q46" s="500">
        <v>0</v>
      </c>
      <c r="S46" s="500">
        <v>9</v>
      </c>
      <c r="T46" s="500">
        <v>0</v>
      </c>
      <c r="U46" s="500">
        <v>-7</v>
      </c>
      <c r="AB46" s="500">
        <v>7</v>
      </c>
      <c r="AC46" s="500">
        <v>0</v>
      </c>
      <c r="AD46" s="500">
        <v>-1</v>
      </c>
      <c r="AK46" s="500">
        <v>18</v>
      </c>
      <c r="AL46" s="500">
        <v>0</v>
      </c>
      <c r="AM46" s="500">
        <v>-1</v>
      </c>
      <c r="AT46" s="500">
        <v>40</v>
      </c>
      <c r="AU46" s="500">
        <v>0</v>
      </c>
      <c r="AV46" s="500">
        <v>-2</v>
      </c>
      <c r="BC46" s="500" t="s">
        <v>2016</v>
      </c>
      <c r="BD46" s="500" t="s">
        <v>2016</v>
      </c>
      <c r="BE46" s="500" t="s">
        <v>2016</v>
      </c>
      <c r="BL46" s="500" t="s">
        <v>2016</v>
      </c>
      <c r="BM46" s="500" t="s">
        <v>2016</v>
      </c>
      <c r="BN46" s="500" t="s">
        <v>2016</v>
      </c>
    </row>
    <row r="47" spans="1:66">
      <c r="A47" s="500">
        <v>45</v>
      </c>
      <c r="B47" s="429" t="s">
        <v>2103</v>
      </c>
      <c r="C47" s="500">
        <v>36</v>
      </c>
      <c r="E47" s="500">
        <v>0</v>
      </c>
      <c r="F47" s="500">
        <v>6</v>
      </c>
      <c r="G47" s="500">
        <v>26</v>
      </c>
      <c r="H47" s="500">
        <v>0</v>
      </c>
      <c r="I47" s="500">
        <v>0</v>
      </c>
      <c r="J47" s="500">
        <v>-24</v>
      </c>
      <c r="L47" s="500">
        <v>13</v>
      </c>
      <c r="M47" s="500">
        <v>28</v>
      </c>
      <c r="N47" s="500">
        <v>37</v>
      </c>
      <c r="O47" s="500">
        <v>24</v>
      </c>
      <c r="P47" s="500">
        <v>0</v>
      </c>
      <c r="Q47" s="500">
        <v>0</v>
      </c>
      <c r="S47" s="500">
        <v>13</v>
      </c>
      <c r="T47" s="500">
        <v>0</v>
      </c>
      <c r="U47" s="500">
        <v>-5</v>
      </c>
      <c r="AB47" s="500">
        <v>28</v>
      </c>
      <c r="AC47" s="500">
        <v>0</v>
      </c>
      <c r="AD47" s="500">
        <v>-2</v>
      </c>
      <c r="AK47" s="500">
        <v>37</v>
      </c>
      <c r="AL47" s="500">
        <v>0</v>
      </c>
      <c r="AM47" s="500">
        <v>-10</v>
      </c>
      <c r="AT47" s="500">
        <v>24</v>
      </c>
      <c r="AU47" s="500">
        <v>0</v>
      </c>
      <c r="AV47" s="500">
        <v>-7</v>
      </c>
      <c r="BC47" s="500" t="s">
        <v>2016</v>
      </c>
      <c r="BD47" s="500" t="s">
        <v>2016</v>
      </c>
      <c r="BE47" s="500" t="s">
        <v>2016</v>
      </c>
      <c r="BL47" s="500" t="s">
        <v>2016</v>
      </c>
      <c r="BM47" s="500" t="s">
        <v>2016</v>
      </c>
      <c r="BN47" s="500" t="s">
        <v>2016</v>
      </c>
    </row>
    <row r="48" spans="1:66">
      <c r="A48" s="500">
        <v>46</v>
      </c>
      <c r="B48" s="429" t="s">
        <v>2121</v>
      </c>
      <c r="C48" s="500">
        <v>45</v>
      </c>
      <c r="E48" s="500">
        <v>0</v>
      </c>
      <c r="F48" s="500">
        <v>5</v>
      </c>
      <c r="G48" s="500">
        <v>26</v>
      </c>
      <c r="H48" s="500">
        <v>0</v>
      </c>
      <c r="I48" s="500">
        <v>0</v>
      </c>
      <c r="J48" s="500">
        <v>-17</v>
      </c>
      <c r="L48" s="500">
        <v>22</v>
      </c>
      <c r="M48" s="500">
        <v>19</v>
      </c>
      <c r="N48" s="500">
        <v>15</v>
      </c>
      <c r="O48" s="500">
        <v>33</v>
      </c>
      <c r="P48" s="500">
        <v>0</v>
      </c>
      <c r="Q48" s="500">
        <v>0</v>
      </c>
      <c r="S48" s="500">
        <v>22</v>
      </c>
      <c r="T48" s="500">
        <v>0</v>
      </c>
      <c r="U48" s="500">
        <v>-1</v>
      </c>
      <c r="AB48" s="500">
        <v>19</v>
      </c>
      <c r="AC48" s="500">
        <v>0</v>
      </c>
      <c r="AD48" s="500">
        <v>-8</v>
      </c>
      <c r="AK48" s="500">
        <v>15</v>
      </c>
      <c r="AL48" s="500">
        <v>0</v>
      </c>
      <c r="AM48" s="500">
        <v>-7</v>
      </c>
      <c r="AT48" s="500">
        <v>33</v>
      </c>
      <c r="AU48" s="500">
        <v>0</v>
      </c>
      <c r="AV48" s="500">
        <v>-1</v>
      </c>
      <c r="BC48" s="500" t="s">
        <v>2016</v>
      </c>
      <c r="BD48" s="500" t="s">
        <v>2016</v>
      </c>
      <c r="BE48" s="500" t="s">
        <v>2016</v>
      </c>
      <c r="BL48" s="500" t="s">
        <v>2016</v>
      </c>
      <c r="BM48" s="500" t="s">
        <v>2016</v>
      </c>
      <c r="BN48" s="500" t="s">
        <v>2016</v>
      </c>
    </row>
    <row r="49" spans="1:66">
      <c r="A49" s="500" t="s">
        <v>2016</v>
      </c>
      <c r="B49" s="429" t="s">
        <v>2016</v>
      </c>
      <c r="C49" s="500" t="s">
        <v>2016</v>
      </c>
      <c r="E49" s="500" t="s">
        <v>2016</v>
      </c>
      <c r="F49" s="500" t="s">
        <v>2016</v>
      </c>
      <c r="G49" s="500" t="s">
        <v>2016</v>
      </c>
      <c r="H49" s="500" t="s">
        <v>2016</v>
      </c>
      <c r="I49" s="500" t="s">
        <v>2016</v>
      </c>
      <c r="J49" s="500" t="s">
        <v>2016</v>
      </c>
      <c r="L49" s="500" t="s">
        <v>2016</v>
      </c>
      <c r="M49" s="500" t="s">
        <v>2016</v>
      </c>
      <c r="N49" s="500" t="s">
        <v>2016</v>
      </c>
      <c r="O49" s="500" t="s">
        <v>2016</v>
      </c>
      <c r="P49" s="500" t="s">
        <v>2016</v>
      </c>
      <c r="Q49" s="500" t="s">
        <v>2016</v>
      </c>
      <c r="S49" s="500" t="s">
        <v>2016</v>
      </c>
      <c r="T49" s="500" t="s">
        <v>2016</v>
      </c>
      <c r="U49" s="500" t="s">
        <v>2016</v>
      </c>
      <c r="AB49" s="500" t="s">
        <v>2016</v>
      </c>
      <c r="AC49" s="500" t="s">
        <v>2016</v>
      </c>
      <c r="AD49" s="500" t="s">
        <v>2016</v>
      </c>
      <c r="AK49" s="500" t="s">
        <v>2016</v>
      </c>
      <c r="AL49" s="500" t="s">
        <v>2016</v>
      </c>
      <c r="AM49" s="500" t="s">
        <v>2016</v>
      </c>
      <c r="AT49" s="500" t="s">
        <v>2016</v>
      </c>
      <c r="AU49" s="500" t="s">
        <v>2016</v>
      </c>
      <c r="AV49" s="500" t="s">
        <v>2016</v>
      </c>
      <c r="BC49" s="500" t="s">
        <v>2016</v>
      </c>
      <c r="BD49" s="500" t="s">
        <v>2016</v>
      </c>
      <c r="BE49" s="500" t="s">
        <v>2016</v>
      </c>
      <c r="BL49" s="500" t="s">
        <v>2016</v>
      </c>
      <c r="BM49" s="500" t="s">
        <v>2016</v>
      </c>
      <c r="BN49" s="500" t="s">
        <v>2016</v>
      </c>
    </row>
    <row r="50" spans="1:66">
      <c r="A50" s="500" t="s">
        <v>2016</v>
      </c>
      <c r="B50" s="429" t="s">
        <v>2016</v>
      </c>
      <c r="C50" s="500" t="s">
        <v>2016</v>
      </c>
      <c r="E50" s="500" t="s">
        <v>2016</v>
      </c>
      <c r="F50" s="500" t="s">
        <v>2016</v>
      </c>
      <c r="G50" s="500" t="s">
        <v>2016</v>
      </c>
      <c r="H50" s="500" t="s">
        <v>2016</v>
      </c>
      <c r="I50" s="500" t="s">
        <v>2016</v>
      </c>
      <c r="J50" s="500" t="s">
        <v>2016</v>
      </c>
      <c r="L50" s="500" t="s">
        <v>2016</v>
      </c>
      <c r="M50" s="500" t="s">
        <v>2016</v>
      </c>
      <c r="N50" s="500" t="s">
        <v>2016</v>
      </c>
      <c r="O50" s="500" t="s">
        <v>2016</v>
      </c>
      <c r="P50" s="500" t="s">
        <v>2016</v>
      </c>
      <c r="Q50" s="500" t="s">
        <v>2016</v>
      </c>
      <c r="S50" s="500" t="s">
        <v>2016</v>
      </c>
      <c r="T50" s="500" t="s">
        <v>2016</v>
      </c>
      <c r="U50" s="500" t="s">
        <v>2016</v>
      </c>
      <c r="AB50" s="500" t="s">
        <v>2016</v>
      </c>
      <c r="AC50" s="500" t="s">
        <v>2016</v>
      </c>
      <c r="AD50" s="500" t="s">
        <v>2016</v>
      </c>
      <c r="AK50" s="500" t="s">
        <v>2016</v>
      </c>
      <c r="AL50" s="500" t="s">
        <v>2016</v>
      </c>
      <c r="AM50" s="500" t="s">
        <v>2016</v>
      </c>
      <c r="AT50" s="500" t="s">
        <v>2016</v>
      </c>
      <c r="AU50" s="500" t="s">
        <v>2016</v>
      </c>
      <c r="AV50" s="500" t="s">
        <v>2016</v>
      </c>
      <c r="BC50" s="500" t="s">
        <v>2016</v>
      </c>
      <c r="BD50" s="500" t="s">
        <v>2016</v>
      </c>
      <c r="BE50" s="500" t="s">
        <v>2016</v>
      </c>
      <c r="BL50" s="500" t="s">
        <v>2016</v>
      </c>
      <c r="BM50" s="500" t="s">
        <v>2016</v>
      </c>
      <c r="BN50" s="500" t="s">
        <v>2016</v>
      </c>
    </row>
    <row r="51" spans="1:66">
      <c r="A51" s="500" t="s">
        <v>2016</v>
      </c>
      <c r="B51" s="429" t="s">
        <v>2016</v>
      </c>
      <c r="C51" s="500" t="s">
        <v>2016</v>
      </c>
      <c r="E51" s="500" t="s">
        <v>2016</v>
      </c>
      <c r="F51" s="500" t="s">
        <v>2016</v>
      </c>
      <c r="G51" s="500" t="s">
        <v>2016</v>
      </c>
      <c r="H51" s="500" t="s">
        <v>2016</v>
      </c>
      <c r="I51" s="500" t="s">
        <v>2016</v>
      </c>
      <c r="J51" s="500" t="s">
        <v>2016</v>
      </c>
      <c r="L51" s="500" t="s">
        <v>2016</v>
      </c>
      <c r="M51" s="500" t="s">
        <v>2016</v>
      </c>
      <c r="N51" s="500" t="s">
        <v>2016</v>
      </c>
      <c r="O51" s="500" t="s">
        <v>2016</v>
      </c>
      <c r="P51" s="500" t="s">
        <v>2016</v>
      </c>
      <c r="Q51" s="500" t="s">
        <v>2016</v>
      </c>
      <c r="S51" s="500" t="s">
        <v>2016</v>
      </c>
      <c r="T51" s="500" t="s">
        <v>2016</v>
      </c>
      <c r="U51" s="500" t="s">
        <v>2016</v>
      </c>
      <c r="AB51" s="500" t="s">
        <v>2016</v>
      </c>
      <c r="AC51" s="500" t="s">
        <v>2016</v>
      </c>
      <c r="AD51" s="500" t="s">
        <v>2016</v>
      </c>
      <c r="AK51" s="500" t="s">
        <v>2016</v>
      </c>
      <c r="AL51" s="500" t="s">
        <v>2016</v>
      </c>
      <c r="AM51" s="500" t="s">
        <v>2016</v>
      </c>
      <c r="AT51" s="500" t="s">
        <v>2016</v>
      </c>
      <c r="AU51" s="500" t="s">
        <v>2016</v>
      </c>
      <c r="AV51" s="500" t="s">
        <v>2016</v>
      </c>
      <c r="BC51" s="500" t="s">
        <v>2016</v>
      </c>
      <c r="BD51" s="500" t="s">
        <v>2016</v>
      </c>
      <c r="BE51" s="500" t="s">
        <v>2016</v>
      </c>
      <c r="BL51" s="500" t="s">
        <v>2016</v>
      </c>
      <c r="BM51" s="500" t="s">
        <v>2016</v>
      </c>
      <c r="BN51" s="500" t="s">
        <v>2016</v>
      </c>
    </row>
    <row r="52" spans="1:66">
      <c r="A52" s="500" t="s">
        <v>2016</v>
      </c>
      <c r="B52" s="429" t="s">
        <v>2016</v>
      </c>
      <c r="C52" s="500" t="s">
        <v>2016</v>
      </c>
      <c r="E52" s="500" t="s">
        <v>2016</v>
      </c>
      <c r="F52" s="500" t="s">
        <v>2016</v>
      </c>
      <c r="G52" s="500" t="s">
        <v>2016</v>
      </c>
      <c r="H52" s="500" t="s">
        <v>2016</v>
      </c>
      <c r="I52" s="500" t="s">
        <v>2016</v>
      </c>
      <c r="J52" s="500" t="s">
        <v>2016</v>
      </c>
      <c r="L52" s="500" t="s">
        <v>2016</v>
      </c>
      <c r="M52" s="500" t="s">
        <v>2016</v>
      </c>
      <c r="N52" s="500" t="s">
        <v>2016</v>
      </c>
      <c r="O52" s="500" t="s">
        <v>2016</v>
      </c>
      <c r="P52" s="500" t="s">
        <v>2016</v>
      </c>
      <c r="Q52" s="500" t="s">
        <v>2016</v>
      </c>
      <c r="S52" s="500" t="s">
        <v>2016</v>
      </c>
      <c r="T52" s="500" t="s">
        <v>2016</v>
      </c>
      <c r="U52" s="500" t="s">
        <v>2016</v>
      </c>
      <c r="AB52" s="500" t="s">
        <v>2016</v>
      </c>
      <c r="AC52" s="500" t="s">
        <v>2016</v>
      </c>
      <c r="AD52" s="500" t="s">
        <v>2016</v>
      </c>
      <c r="AK52" s="500" t="s">
        <v>2016</v>
      </c>
      <c r="AL52" s="500" t="s">
        <v>2016</v>
      </c>
      <c r="AM52" s="500" t="s">
        <v>2016</v>
      </c>
      <c r="AT52" s="500" t="s">
        <v>2016</v>
      </c>
      <c r="AU52" s="500" t="s">
        <v>2016</v>
      </c>
      <c r="AV52" s="500" t="s">
        <v>2016</v>
      </c>
      <c r="BC52" s="500" t="s">
        <v>2016</v>
      </c>
      <c r="BD52" s="500" t="s">
        <v>2016</v>
      </c>
      <c r="BE52" s="500" t="s">
        <v>2016</v>
      </c>
      <c r="BL52" s="500" t="s">
        <v>2016</v>
      </c>
      <c r="BM52" s="500" t="s">
        <v>2016</v>
      </c>
      <c r="BN52" s="500" t="s">
        <v>2016</v>
      </c>
    </row>
    <row r="53" spans="1:66">
      <c r="A53" s="500" t="s">
        <v>2016</v>
      </c>
      <c r="B53" s="429" t="s">
        <v>2016</v>
      </c>
      <c r="C53" s="500" t="s">
        <v>2016</v>
      </c>
      <c r="E53" s="500" t="s">
        <v>2016</v>
      </c>
      <c r="F53" s="500" t="s">
        <v>2016</v>
      </c>
      <c r="G53" s="500" t="s">
        <v>2016</v>
      </c>
      <c r="H53" s="500" t="s">
        <v>2016</v>
      </c>
      <c r="I53" s="500" t="s">
        <v>2016</v>
      </c>
      <c r="J53" s="500" t="s">
        <v>2016</v>
      </c>
      <c r="L53" s="500" t="s">
        <v>2016</v>
      </c>
      <c r="M53" s="500" t="s">
        <v>2016</v>
      </c>
      <c r="N53" s="500" t="s">
        <v>2016</v>
      </c>
      <c r="O53" s="500" t="s">
        <v>2016</v>
      </c>
      <c r="P53" s="500" t="s">
        <v>2016</v>
      </c>
      <c r="Q53" s="500" t="s">
        <v>2016</v>
      </c>
      <c r="S53" s="500" t="s">
        <v>2016</v>
      </c>
      <c r="T53" s="500" t="s">
        <v>2016</v>
      </c>
      <c r="U53" s="500" t="s">
        <v>2016</v>
      </c>
      <c r="AB53" s="500" t="s">
        <v>2016</v>
      </c>
      <c r="AC53" s="500" t="s">
        <v>2016</v>
      </c>
      <c r="AD53" s="500" t="s">
        <v>2016</v>
      </c>
      <c r="AK53" s="500" t="s">
        <v>2016</v>
      </c>
      <c r="AL53" s="500" t="s">
        <v>2016</v>
      </c>
      <c r="AM53" s="500" t="s">
        <v>2016</v>
      </c>
      <c r="AT53" s="500" t="s">
        <v>2016</v>
      </c>
      <c r="AU53" s="500" t="s">
        <v>2016</v>
      </c>
      <c r="AV53" s="500" t="s">
        <v>2016</v>
      </c>
      <c r="BC53" s="500" t="s">
        <v>2016</v>
      </c>
      <c r="BD53" s="500" t="s">
        <v>2016</v>
      </c>
      <c r="BE53" s="500" t="s">
        <v>2016</v>
      </c>
      <c r="BL53" s="500" t="s">
        <v>2016</v>
      </c>
      <c r="BM53" s="500" t="s">
        <v>2016</v>
      </c>
      <c r="BN53" s="500" t="s">
        <v>2016</v>
      </c>
    </row>
    <row r="54" spans="1:66">
      <c r="A54" s="500" t="s">
        <v>2016</v>
      </c>
      <c r="B54" s="429" t="s">
        <v>2016</v>
      </c>
      <c r="C54" s="500" t="s">
        <v>2016</v>
      </c>
      <c r="E54" s="500" t="s">
        <v>2016</v>
      </c>
      <c r="F54" s="500" t="s">
        <v>2016</v>
      </c>
      <c r="G54" s="500" t="s">
        <v>2016</v>
      </c>
      <c r="H54" s="500" t="s">
        <v>2016</v>
      </c>
      <c r="I54" s="500" t="s">
        <v>2016</v>
      </c>
      <c r="J54" s="500" t="s">
        <v>2016</v>
      </c>
      <c r="L54" s="500" t="s">
        <v>2016</v>
      </c>
      <c r="M54" s="500" t="s">
        <v>2016</v>
      </c>
      <c r="N54" s="500" t="s">
        <v>2016</v>
      </c>
      <c r="O54" s="500" t="s">
        <v>2016</v>
      </c>
      <c r="P54" s="500" t="s">
        <v>2016</v>
      </c>
      <c r="Q54" s="500" t="s">
        <v>2016</v>
      </c>
      <c r="S54" s="500" t="s">
        <v>2016</v>
      </c>
      <c r="T54" s="500" t="s">
        <v>2016</v>
      </c>
      <c r="U54" s="500" t="s">
        <v>2016</v>
      </c>
      <c r="AB54" s="500" t="s">
        <v>2016</v>
      </c>
      <c r="AC54" s="500" t="s">
        <v>2016</v>
      </c>
      <c r="AD54" s="500" t="s">
        <v>2016</v>
      </c>
      <c r="AK54" s="500" t="s">
        <v>2016</v>
      </c>
      <c r="AL54" s="500" t="s">
        <v>2016</v>
      </c>
      <c r="AM54" s="500" t="s">
        <v>2016</v>
      </c>
      <c r="AT54" s="500" t="s">
        <v>2016</v>
      </c>
      <c r="AU54" s="500" t="s">
        <v>2016</v>
      </c>
      <c r="AV54" s="500" t="s">
        <v>2016</v>
      </c>
      <c r="BC54" s="500" t="s">
        <v>2016</v>
      </c>
      <c r="BD54" s="500" t="s">
        <v>2016</v>
      </c>
      <c r="BE54" s="500" t="s">
        <v>2016</v>
      </c>
      <c r="BL54" s="500" t="s">
        <v>2016</v>
      </c>
      <c r="BM54" s="500" t="s">
        <v>2016</v>
      </c>
      <c r="BN54" s="500" t="s">
        <v>2016</v>
      </c>
    </row>
    <row r="55" spans="1:66">
      <c r="A55" s="500" t="s">
        <v>2016</v>
      </c>
      <c r="B55" s="429" t="s">
        <v>2016</v>
      </c>
      <c r="C55" s="500" t="s">
        <v>2016</v>
      </c>
      <c r="E55" s="500" t="s">
        <v>2016</v>
      </c>
      <c r="F55" s="500" t="s">
        <v>2016</v>
      </c>
      <c r="G55" s="500" t="s">
        <v>2016</v>
      </c>
      <c r="H55" s="500" t="s">
        <v>2016</v>
      </c>
      <c r="I55" s="500" t="s">
        <v>2016</v>
      </c>
      <c r="J55" s="500" t="s">
        <v>2016</v>
      </c>
      <c r="L55" s="500" t="s">
        <v>2016</v>
      </c>
      <c r="M55" s="500" t="s">
        <v>2016</v>
      </c>
      <c r="N55" s="500" t="s">
        <v>2016</v>
      </c>
      <c r="O55" s="500" t="s">
        <v>2016</v>
      </c>
      <c r="P55" s="500" t="s">
        <v>2016</v>
      </c>
      <c r="Q55" s="500" t="s">
        <v>2016</v>
      </c>
      <c r="S55" s="500" t="s">
        <v>2016</v>
      </c>
      <c r="T55" s="500" t="s">
        <v>2016</v>
      </c>
      <c r="U55" s="500" t="s">
        <v>2016</v>
      </c>
      <c r="AB55" s="500" t="s">
        <v>2016</v>
      </c>
      <c r="AC55" s="500" t="s">
        <v>2016</v>
      </c>
      <c r="AD55" s="500" t="s">
        <v>2016</v>
      </c>
      <c r="AK55" s="500" t="s">
        <v>2016</v>
      </c>
      <c r="AL55" s="500" t="s">
        <v>2016</v>
      </c>
      <c r="AM55" s="500" t="s">
        <v>2016</v>
      </c>
      <c r="AT55" s="500" t="s">
        <v>2016</v>
      </c>
      <c r="AU55" s="500" t="s">
        <v>2016</v>
      </c>
      <c r="AV55" s="500" t="s">
        <v>2016</v>
      </c>
      <c r="BC55" s="500" t="s">
        <v>2016</v>
      </c>
      <c r="BD55" s="500" t="s">
        <v>2016</v>
      </c>
      <c r="BE55" s="500" t="s">
        <v>2016</v>
      </c>
      <c r="BL55" s="500" t="s">
        <v>2016</v>
      </c>
      <c r="BM55" s="500" t="s">
        <v>2016</v>
      </c>
      <c r="BN55" s="500" t="s">
        <v>2016</v>
      </c>
    </row>
    <row r="56" spans="1:66">
      <c r="A56" s="500" t="s">
        <v>2016</v>
      </c>
      <c r="B56" s="429" t="s">
        <v>2016</v>
      </c>
      <c r="C56" s="500" t="s">
        <v>2016</v>
      </c>
      <c r="E56" s="500" t="s">
        <v>2016</v>
      </c>
      <c r="F56" s="500" t="s">
        <v>2016</v>
      </c>
      <c r="G56" s="500" t="s">
        <v>2016</v>
      </c>
      <c r="H56" s="500" t="s">
        <v>2016</v>
      </c>
      <c r="I56" s="500" t="s">
        <v>2016</v>
      </c>
      <c r="J56" s="500" t="s">
        <v>2016</v>
      </c>
      <c r="L56" s="500" t="s">
        <v>2016</v>
      </c>
      <c r="M56" s="500" t="s">
        <v>2016</v>
      </c>
      <c r="N56" s="500" t="s">
        <v>2016</v>
      </c>
      <c r="O56" s="500" t="s">
        <v>2016</v>
      </c>
      <c r="P56" s="500" t="s">
        <v>2016</v>
      </c>
      <c r="Q56" s="500" t="s">
        <v>2016</v>
      </c>
      <c r="S56" s="500" t="s">
        <v>2016</v>
      </c>
      <c r="T56" s="500" t="s">
        <v>2016</v>
      </c>
      <c r="U56" s="500" t="s">
        <v>2016</v>
      </c>
      <c r="AB56" s="500" t="s">
        <v>2016</v>
      </c>
      <c r="AC56" s="500" t="s">
        <v>2016</v>
      </c>
      <c r="AD56" s="500" t="s">
        <v>2016</v>
      </c>
      <c r="AK56" s="500" t="s">
        <v>2016</v>
      </c>
      <c r="AL56" s="500" t="s">
        <v>2016</v>
      </c>
      <c r="AM56" s="500" t="s">
        <v>2016</v>
      </c>
      <c r="AT56" s="500" t="s">
        <v>2016</v>
      </c>
      <c r="AU56" s="500" t="s">
        <v>2016</v>
      </c>
      <c r="AV56" s="500" t="s">
        <v>2016</v>
      </c>
      <c r="BC56" s="500" t="s">
        <v>2016</v>
      </c>
      <c r="BD56" s="500" t="s">
        <v>2016</v>
      </c>
      <c r="BE56" s="500" t="s">
        <v>2016</v>
      </c>
      <c r="BL56" s="500" t="s">
        <v>2016</v>
      </c>
      <c r="BM56" s="500" t="s">
        <v>2016</v>
      </c>
      <c r="BN56" s="500" t="s">
        <v>2016</v>
      </c>
    </row>
    <row r="57" spans="1:66">
      <c r="A57" s="500" t="s">
        <v>2016</v>
      </c>
      <c r="B57" s="429" t="s">
        <v>2016</v>
      </c>
      <c r="C57" s="500" t="s">
        <v>2016</v>
      </c>
      <c r="E57" s="500" t="s">
        <v>2016</v>
      </c>
      <c r="F57" s="500" t="s">
        <v>2016</v>
      </c>
      <c r="G57" s="500" t="s">
        <v>2016</v>
      </c>
      <c r="H57" s="500" t="s">
        <v>2016</v>
      </c>
      <c r="I57" s="500" t="s">
        <v>2016</v>
      </c>
      <c r="J57" s="500" t="s">
        <v>2016</v>
      </c>
      <c r="L57" s="500" t="s">
        <v>2016</v>
      </c>
      <c r="M57" s="500" t="s">
        <v>2016</v>
      </c>
      <c r="N57" s="500" t="s">
        <v>2016</v>
      </c>
      <c r="O57" s="500" t="s">
        <v>2016</v>
      </c>
      <c r="P57" s="500" t="s">
        <v>2016</v>
      </c>
      <c r="Q57" s="500" t="s">
        <v>2016</v>
      </c>
      <c r="S57" s="500" t="s">
        <v>2016</v>
      </c>
      <c r="T57" s="500" t="s">
        <v>2016</v>
      </c>
      <c r="U57" s="500" t="s">
        <v>2016</v>
      </c>
      <c r="AB57" s="500" t="s">
        <v>2016</v>
      </c>
      <c r="AC57" s="500" t="s">
        <v>2016</v>
      </c>
      <c r="AD57" s="500" t="s">
        <v>2016</v>
      </c>
      <c r="AK57" s="500" t="s">
        <v>2016</v>
      </c>
      <c r="AL57" s="500" t="s">
        <v>2016</v>
      </c>
      <c r="AM57" s="500" t="s">
        <v>2016</v>
      </c>
      <c r="AT57" s="500" t="s">
        <v>2016</v>
      </c>
      <c r="AU57" s="500" t="s">
        <v>2016</v>
      </c>
      <c r="AV57" s="500" t="s">
        <v>2016</v>
      </c>
      <c r="BC57" s="500" t="s">
        <v>2016</v>
      </c>
      <c r="BD57" s="500" t="s">
        <v>2016</v>
      </c>
      <c r="BE57" s="500" t="s">
        <v>2016</v>
      </c>
      <c r="BL57" s="500" t="s">
        <v>2016</v>
      </c>
      <c r="BM57" s="500" t="s">
        <v>2016</v>
      </c>
      <c r="BN57" s="500" t="s">
        <v>2016</v>
      </c>
    </row>
    <row r="58" spans="1:66">
      <c r="A58" s="500" t="s">
        <v>2016</v>
      </c>
      <c r="B58" s="429" t="s">
        <v>2016</v>
      </c>
      <c r="C58" s="500" t="s">
        <v>2016</v>
      </c>
      <c r="E58" s="500" t="s">
        <v>2016</v>
      </c>
      <c r="F58" s="500" t="s">
        <v>2016</v>
      </c>
      <c r="G58" s="500" t="s">
        <v>2016</v>
      </c>
      <c r="H58" s="500" t="s">
        <v>2016</v>
      </c>
      <c r="I58" s="500" t="s">
        <v>2016</v>
      </c>
      <c r="J58" s="500" t="s">
        <v>2016</v>
      </c>
      <c r="L58" s="500" t="s">
        <v>2016</v>
      </c>
      <c r="M58" s="500" t="s">
        <v>2016</v>
      </c>
      <c r="N58" s="500" t="s">
        <v>2016</v>
      </c>
      <c r="O58" s="500" t="s">
        <v>2016</v>
      </c>
      <c r="P58" s="500" t="s">
        <v>2016</v>
      </c>
      <c r="Q58" s="500" t="s">
        <v>2016</v>
      </c>
      <c r="S58" s="500" t="s">
        <v>2016</v>
      </c>
      <c r="T58" s="500" t="s">
        <v>2016</v>
      </c>
      <c r="U58" s="500" t="s">
        <v>2016</v>
      </c>
      <c r="AB58" s="500" t="s">
        <v>2016</v>
      </c>
      <c r="AC58" s="500" t="s">
        <v>2016</v>
      </c>
      <c r="AD58" s="500" t="s">
        <v>2016</v>
      </c>
      <c r="AK58" s="500" t="s">
        <v>2016</v>
      </c>
      <c r="AL58" s="500" t="s">
        <v>2016</v>
      </c>
      <c r="AM58" s="500" t="s">
        <v>2016</v>
      </c>
      <c r="AT58" s="500" t="s">
        <v>2016</v>
      </c>
      <c r="AU58" s="500" t="s">
        <v>2016</v>
      </c>
      <c r="AV58" s="500" t="s">
        <v>2016</v>
      </c>
      <c r="BC58" s="500" t="s">
        <v>2016</v>
      </c>
      <c r="BD58" s="500" t="s">
        <v>2016</v>
      </c>
      <c r="BE58" s="500" t="s">
        <v>2016</v>
      </c>
      <c r="BL58" s="500" t="s">
        <v>2016</v>
      </c>
      <c r="BM58" s="500" t="s">
        <v>2016</v>
      </c>
      <c r="BN58" s="500" t="s">
        <v>2016</v>
      </c>
    </row>
    <row r="59" spans="1:66">
      <c r="A59" s="500" t="s">
        <v>2016</v>
      </c>
      <c r="B59" s="429" t="s">
        <v>2016</v>
      </c>
      <c r="C59" s="500" t="s">
        <v>2016</v>
      </c>
      <c r="E59" s="500" t="s">
        <v>2016</v>
      </c>
      <c r="F59" s="500" t="s">
        <v>2016</v>
      </c>
      <c r="G59" s="500" t="s">
        <v>2016</v>
      </c>
      <c r="H59" s="500" t="s">
        <v>2016</v>
      </c>
      <c r="I59" s="500" t="s">
        <v>2016</v>
      </c>
      <c r="J59" s="500" t="s">
        <v>2016</v>
      </c>
      <c r="L59" s="500" t="s">
        <v>2016</v>
      </c>
      <c r="M59" s="500" t="s">
        <v>2016</v>
      </c>
      <c r="N59" s="500" t="s">
        <v>2016</v>
      </c>
      <c r="O59" s="500" t="s">
        <v>2016</v>
      </c>
      <c r="P59" s="500" t="s">
        <v>2016</v>
      </c>
      <c r="Q59" s="500" t="s">
        <v>2016</v>
      </c>
      <c r="S59" s="500" t="s">
        <v>2016</v>
      </c>
      <c r="T59" s="500" t="s">
        <v>2016</v>
      </c>
      <c r="U59" s="500" t="s">
        <v>2016</v>
      </c>
      <c r="AB59" s="500" t="s">
        <v>2016</v>
      </c>
      <c r="AC59" s="500" t="s">
        <v>2016</v>
      </c>
      <c r="AD59" s="500" t="s">
        <v>2016</v>
      </c>
      <c r="AK59" s="500" t="s">
        <v>2016</v>
      </c>
      <c r="AL59" s="500" t="s">
        <v>2016</v>
      </c>
      <c r="AM59" s="500" t="s">
        <v>2016</v>
      </c>
      <c r="AT59" s="500" t="s">
        <v>2016</v>
      </c>
      <c r="AU59" s="500" t="s">
        <v>2016</v>
      </c>
      <c r="AV59" s="500" t="s">
        <v>2016</v>
      </c>
      <c r="BC59" s="500" t="s">
        <v>2016</v>
      </c>
      <c r="BD59" s="500" t="s">
        <v>2016</v>
      </c>
      <c r="BE59" s="500" t="s">
        <v>2016</v>
      </c>
      <c r="BL59" s="500" t="s">
        <v>2016</v>
      </c>
      <c r="BM59" s="500" t="s">
        <v>2016</v>
      </c>
      <c r="BN59" s="500" t="s">
        <v>2016</v>
      </c>
    </row>
    <row r="60" spans="1:66">
      <c r="A60" s="500" t="s">
        <v>2016</v>
      </c>
      <c r="B60" s="429" t="s">
        <v>2016</v>
      </c>
      <c r="C60" s="500" t="s">
        <v>2016</v>
      </c>
      <c r="E60" s="500" t="s">
        <v>2016</v>
      </c>
      <c r="F60" s="500" t="s">
        <v>2016</v>
      </c>
      <c r="G60" s="500" t="s">
        <v>2016</v>
      </c>
      <c r="H60" s="500" t="s">
        <v>2016</v>
      </c>
      <c r="I60" s="500" t="s">
        <v>2016</v>
      </c>
      <c r="J60" s="500" t="s">
        <v>2016</v>
      </c>
      <c r="L60" s="500" t="s">
        <v>2016</v>
      </c>
      <c r="M60" s="500" t="s">
        <v>2016</v>
      </c>
      <c r="N60" s="500" t="s">
        <v>2016</v>
      </c>
      <c r="O60" s="500" t="s">
        <v>2016</v>
      </c>
      <c r="P60" s="500" t="s">
        <v>2016</v>
      </c>
      <c r="Q60" s="500" t="s">
        <v>2016</v>
      </c>
      <c r="S60" s="500" t="s">
        <v>2016</v>
      </c>
      <c r="T60" s="500" t="s">
        <v>2016</v>
      </c>
      <c r="U60" s="500" t="s">
        <v>2016</v>
      </c>
      <c r="AB60" s="500" t="s">
        <v>2016</v>
      </c>
      <c r="AC60" s="500" t="s">
        <v>2016</v>
      </c>
      <c r="AD60" s="500" t="s">
        <v>2016</v>
      </c>
      <c r="AK60" s="500" t="s">
        <v>2016</v>
      </c>
      <c r="AL60" s="500" t="s">
        <v>2016</v>
      </c>
      <c r="AM60" s="500" t="s">
        <v>2016</v>
      </c>
      <c r="AT60" s="500" t="s">
        <v>2016</v>
      </c>
      <c r="AU60" s="500" t="s">
        <v>2016</v>
      </c>
      <c r="AV60" s="500" t="s">
        <v>2016</v>
      </c>
      <c r="BC60" s="500" t="s">
        <v>2016</v>
      </c>
      <c r="BD60" s="500" t="s">
        <v>2016</v>
      </c>
      <c r="BE60" s="500" t="s">
        <v>2016</v>
      </c>
      <c r="BL60" s="500" t="s">
        <v>2016</v>
      </c>
      <c r="BM60" s="500" t="s">
        <v>2016</v>
      </c>
      <c r="BN60" s="500" t="s">
        <v>2016</v>
      </c>
    </row>
    <row r="61" spans="1:66">
      <c r="A61" s="500" t="s">
        <v>2016</v>
      </c>
      <c r="B61" s="429" t="s">
        <v>2016</v>
      </c>
      <c r="C61" s="500" t="s">
        <v>2016</v>
      </c>
      <c r="E61" s="500" t="s">
        <v>2016</v>
      </c>
      <c r="F61" s="500" t="s">
        <v>2016</v>
      </c>
      <c r="G61" s="500" t="s">
        <v>2016</v>
      </c>
      <c r="H61" s="500" t="s">
        <v>2016</v>
      </c>
      <c r="I61" s="500" t="s">
        <v>2016</v>
      </c>
      <c r="J61" s="500" t="s">
        <v>2016</v>
      </c>
      <c r="L61" s="500" t="s">
        <v>2016</v>
      </c>
      <c r="M61" s="500" t="s">
        <v>2016</v>
      </c>
      <c r="N61" s="500" t="s">
        <v>2016</v>
      </c>
      <c r="O61" s="500" t="s">
        <v>2016</v>
      </c>
      <c r="P61" s="500" t="s">
        <v>2016</v>
      </c>
      <c r="Q61" s="500" t="s">
        <v>2016</v>
      </c>
      <c r="S61" s="500" t="s">
        <v>2016</v>
      </c>
      <c r="T61" s="500" t="s">
        <v>2016</v>
      </c>
      <c r="U61" s="500" t="s">
        <v>2016</v>
      </c>
      <c r="AB61" s="500" t="s">
        <v>2016</v>
      </c>
      <c r="AC61" s="500" t="s">
        <v>2016</v>
      </c>
      <c r="AD61" s="500" t="s">
        <v>2016</v>
      </c>
      <c r="AK61" s="500" t="s">
        <v>2016</v>
      </c>
      <c r="AL61" s="500" t="s">
        <v>2016</v>
      </c>
      <c r="AM61" s="500" t="s">
        <v>2016</v>
      </c>
      <c r="AT61" s="500" t="s">
        <v>2016</v>
      </c>
      <c r="AU61" s="500" t="s">
        <v>2016</v>
      </c>
      <c r="AV61" s="500" t="s">
        <v>2016</v>
      </c>
      <c r="BC61" s="500" t="s">
        <v>2016</v>
      </c>
      <c r="BD61" s="500" t="s">
        <v>2016</v>
      </c>
      <c r="BE61" s="500" t="s">
        <v>2016</v>
      </c>
      <c r="BL61" s="500" t="s">
        <v>2016</v>
      </c>
      <c r="BM61" s="500" t="s">
        <v>2016</v>
      </c>
      <c r="BN61" s="500" t="s">
        <v>2016</v>
      </c>
    </row>
    <row r="62" spans="1:66">
      <c r="A62" s="500" t="s">
        <v>2016</v>
      </c>
      <c r="B62" s="429" t="s">
        <v>2016</v>
      </c>
      <c r="C62" s="500" t="s">
        <v>2016</v>
      </c>
      <c r="E62" s="500" t="s">
        <v>2016</v>
      </c>
      <c r="F62" s="500" t="s">
        <v>2016</v>
      </c>
      <c r="G62" s="500" t="s">
        <v>2016</v>
      </c>
      <c r="H62" s="500" t="s">
        <v>2016</v>
      </c>
      <c r="I62" s="500" t="s">
        <v>2016</v>
      </c>
      <c r="J62" s="500" t="s">
        <v>2016</v>
      </c>
      <c r="L62" s="500" t="s">
        <v>2016</v>
      </c>
      <c r="M62" s="500" t="s">
        <v>2016</v>
      </c>
      <c r="N62" s="500" t="s">
        <v>2016</v>
      </c>
      <c r="O62" s="500" t="s">
        <v>2016</v>
      </c>
      <c r="P62" s="500" t="s">
        <v>2016</v>
      </c>
      <c r="Q62" s="500" t="s">
        <v>2016</v>
      </c>
      <c r="S62" s="500" t="s">
        <v>2016</v>
      </c>
      <c r="T62" s="500" t="s">
        <v>2016</v>
      </c>
      <c r="U62" s="500" t="s">
        <v>2016</v>
      </c>
      <c r="AB62" s="500" t="s">
        <v>2016</v>
      </c>
      <c r="AC62" s="500" t="s">
        <v>2016</v>
      </c>
      <c r="AD62" s="500" t="s">
        <v>2016</v>
      </c>
      <c r="AK62" s="500" t="s">
        <v>2016</v>
      </c>
      <c r="AL62" s="500" t="s">
        <v>2016</v>
      </c>
      <c r="AM62" s="500" t="s">
        <v>2016</v>
      </c>
      <c r="AT62" s="500" t="s">
        <v>2016</v>
      </c>
      <c r="AU62" s="500" t="s">
        <v>2016</v>
      </c>
      <c r="AV62" s="500" t="s">
        <v>2016</v>
      </c>
      <c r="BC62" s="500" t="s">
        <v>2016</v>
      </c>
      <c r="BD62" s="500" t="s">
        <v>2016</v>
      </c>
      <c r="BE62" s="500" t="s">
        <v>2016</v>
      </c>
      <c r="BL62" s="500" t="s">
        <v>2016</v>
      </c>
      <c r="BM62" s="500" t="s">
        <v>2016</v>
      </c>
      <c r="BN62" s="500" t="s">
        <v>2016</v>
      </c>
    </row>
    <row r="63" spans="1:66">
      <c r="A63" s="500" t="s">
        <v>2016</v>
      </c>
      <c r="B63" s="429" t="s">
        <v>2016</v>
      </c>
      <c r="C63" s="500" t="s">
        <v>2016</v>
      </c>
      <c r="E63" s="500" t="s">
        <v>2016</v>
      </c>
      <c r="F63" s="500" t="s">
        <v>2016</v>
      </c>
      <c r="G63" s="500" t="s">
        <v>2016</v>
      </c>
      <c r="H63" s="500" t="s">
        <v>2016</v>
      </c>
      <c r="I63" s="500" t="s">
        <v>2016</v>
      </c>
      <c r="J63" s="500" t="s">
        <v>2016</v>
      </c>
      <c r="L63" s="500" t="s">
        <v>2016</v>
      </c>
      <c r="M63" s="500" t="s">
        <v>2016</v>
      </c>
      <c r="N63" s="500" t="s">
        <v>2016</v>
      </c>
      <c r="O63" s="500" t="s">
        <v>2016</v>
      </c>
      <c r="P63" s="500" t="s">
        <v>2016</v>
      </c>
      <c r="Q63" s="500" t="s">
        <v>2016</v>
      </c>
      <c r="S63" s="500" t="s">
        <v>2016</v>
      </c>
      <c r="T63" s="500" t="s">
        <v>2016</v>
      </c>
      <c r="U63" s="500" t="s">
        <v>2016</v>
      </c>
      <c r="AB63" s="500" t="s">
        <v>2016</v>
      </c>
      <c r="AC63" s="500" t="s">
        <v>2016</v>
      </c>
      <c r="AD63" s="500" t="s">
        <v>2016</v>
      </c>
      <c r="AK63" s="500" t="s">
        <v>2016</v>
      </c>
      <c r="AL63" s="500" t="s">
        <v>2016</v>
      </c>
      <c r="AM63" s="500" t="s">
        <v>2016</v>
      </c>
      <c r="AT63" s="500" t="s">
        <v>2016</v>
      </c>
      <c r="AU63" s="500" t="s">
        <v>2016</v>
      </c>
      <c r="AV63" s="500" t="s">
        <v>2016</v>
      </c>
      <c r="BC63" s="500" t="s">
        <v>2016</v>
      </c>
      <c r="BD63" s="500" t="s">
        <v>2016</v>
      </c>
      <c r="BE63" s="500" t="s">
        <v>2016</v>
      </c>
      <c r="BL63" s="500" t="s">
        <v>2016</v>
      </c>
      <c r="BM63" s="500" t="s">
        <v>2016</v>
      </c>
      <c r="BN63" s="500" t="s">
        <v>2016</v>
      </c>
    </row>
    <row r="64" spans="1:66">
      <c r="A64" s="500" t="s">
        <v>2016</v>
      </c>
      <c r="B64" s="429" t="s">
        <v>2016</v>
      </c>
      <c r="C64" s="500" t="s">
        <v>2016</v>
      </c>
      <c r="E64" s="500" t="s">
        <v>2016</v>
      </c>
      <c r="F64" s="500" t="s">
        <v>2016</v>
      </c>
      <c r="G64" s="500" t="s">
        <v>2016</v>
      </c>
      <c r="H64" s="500" t="s">
        <v>2016</v>
      </c>
      <c r="I64" s="500" t="s">
        <v>2016</v>
      </c>
      <c r="J64" s="500" t="s">
        <v>2016</v>
      </c>
      <c r="L64" s="500" t="s">
        <v>2016</v>
      </c>
      <c r="M64" s="500" t="s">
        <v>2016</v>
      </c>
      <c r="N64" s="500" t="s">
        <v>2016</v>
      </c>
      <c r="O64" s="500" t="s">
        <v>2016</v>
      </c>
      <c r="P64" s="500" t="s">
        <v>2016</v>
      </c>
      <c r="Q64" s="500" t="s">
        <v>2016</v>
      </c>
      <c r="S64" s="500" t="s">
        <v>2016</v>
      </c>
      <c r="T64" s="500" t="s">
        <v>2016</v>
      </c>
      <c r="U64" s="500" t="s">
        <v>2016</v>
      </c>
      <c r="AB64" s="500" t="s">
        <v>2016</v>
      </c>
      <c r="AC64" s="500" t="s">
        <v>2016</v>
      </c>
      <c r="AD64" s="500" t="s">
        <v>2016</v>
      </c>
      <c r="AK64" s="500" t="s">
        <v>2016</v>
      </c>
      <c r="AL64" s="500" t="s">
        <v>2016</v>
      </c>
      <c r="AM64" s="500" t="s">
        <v>2016</v>
      </c>
      <c r="AT64" s="500" t="s">
        <v>2016</v>
      </c>
      <c r="AU64" s="500" t="s">
        <v>2016</v>
      </c>
      <c r="AV64" s="500" t="s">
        <v>2016</v>
      </c>
      <c r="BC64" s="500" t="s">
        <v>2016</v>
      </c>
      <c r="BD64" s="500" t="s">
        <v>2016</v>
      </c>
      <c r="BE64" s="500" t="s">
        <v>2016</v>
      </c>
      <c r="BL64" s="500" t="s">
        <v>2016</v>
      </c>
      <c r="BM64" s="500" t="s">
        <v>2016</v>
      </c>
      <c r="BN64" s="500" t="s">
        <v>2016</v>
      </c>
    </row>
    <row r="65" spans="1:66">
      <c r="A65" s="500" t="s">
        <v>2016</v>
      </c>
      <c r="B65" s="429" t="s">
        <v>2016</v>
      </c>
      <c r="C65" s="500" t="s">
        <v>2016</v>
      </c>
      <c r="E65" s="500" t="s">
        <v>2016</v>
      </c>
      <c r="F65" s="500" t="s">
        <v>2016</v>
      </c>
      <c r="G65" s="500" t="s">
        <v>2016</v>
      </c>
      <c r="H65" s="500" t="s">
        <v>2016</v>
      </c>
      <c r="I65" s="500" t="s">
        <v>2016</v>
      </c>
      <c r="J65" s="500" t="s">
        <v>2016</v>
      </c>
      <c r="L65" s="500" t="s">
        <v>2016</v>
      </c>
      <c r="M65" s="500" t="s">
        <v>2016</v>
      </c>
      <c r="N65" s="500" t="s">
        <v>2016</v>
      </c>
      <c r="O65" s="500" t="s">
        <v>2016</v>
      </c>
      <c r="P65" s="500" t="s">
        <v>2016</v>
      </c>
      <c r="Q65" s="500" t="s">
        <v>2016</v>
      </c>
      <c r="S65" s="500" t="s">
        <v>2016</v>
      </c>
      <c r="T65" s="500" t="s">
        <v>2016</v>
      </c>
      <c r="U65" s="500" t="s">
        <v>2016</v>
      </c>
      <c r="AB65" s="500" t="s">
        <v>2016</v>
      </c>
      <c r="AC65" s="500" t="s">
        <v>2016</v>
      </c>
      <c r="AD65" s="500" t="s">
        <v>2016</v>
      </c>
      <c r="AK65" s="500" t="s">
        <v>2016</v>
      </c>
      <c r="AL65" s="500" t="s">
        <v>2016</v>
      </c>
      <c r="AM65" s="500" t="s">
        <v>2016</v>
      </c>
      <c r="AT65" s="500" t="s">
        <v>2016</v>
      </c>
      <c r="AU65" s="500" t="s">
        <v>2016</v>
      </c>
      <c r="AV65" s="500" t="s">
        <v>2016</v>
      </c>
      <c r="BC65" s="500" t="s">
        <v>2016</v>
      </c>
      <c r="BD65" s="500" t="s">
        <v>2016</v>
      </c>
      <c r="BE65" s="500" t="s">
        <v>2016</v>
      </c>
      <c r="BL65" s="500" t="s">
        <v>2016</v>
      </c>
      <c r="BM65" s="500" t="s">
        <v>2016</v>
      </c>
      <c r="BN65" s="500" t="s">
        <v>2016</v>
      </c>
    </row>
    <row r="66" spans="1:66">
      <c r="A66" s="500" t="s">
        <v>2016</v>
      </c>
      <c r="B66" s="429" t="s">
        <v>2016</v>
      </c>
      <c r="C66" s="500" t="s">
        <v>2016</v>
      </c>
      <c r="E66" s="500" t="s">
        <v>2016</v>
      </c>
      <c r="F66" s="500" t="s">
        <v>2016</v>
      </c>
      <c r="G66" s="500" t="s">
        <v>2016</v>
      </c>
      <c r="H66" s="500" t="s">
        <v>2016</v>
      </c>
      <c r="I66" s="500" t="s">
        <v>2016</v>
      </c>
      <c r="J66" s="500" t="s">
        <v>2016</v>
      </c>
      <c r="L66" s="500" t="s">
        <v>2016</v>
      </c>
      <c r="M66" s="500" t="s">
        <v>2016</v>
      </c>
      <c r="N66" s="500" t="s">
        <v>2016</v>
      </c>
      <c r="O66" s="500" t="s">
        <v>2016</v>
      </c>
      <c r="P66" s="500" t="s">
        <v>2016</v>
      </c>
      <c r="Q66" s="500" t="s">
        <v>2016</v>
      </c>
      <c r="S66" s="500" t="s">
        <v>2016</v>
      </c>
      <c r="T66" s="500" t="s">
        <v>2016</v>
      </c>
      <c r="U66" s="500" t="s">
        <v>2016</v>
      </c>
      <c r="AB66" s="500" t="s">
        <v>2016</v>
      </c>
      <c r="AC66" s="500" t="s">
        <v>2016</v>
      </c>
      <c r="AD66" s="500" t="s">
        <v>2016</v>
      </c>
      <c r="AK66" s="500" t="s">
        <v>2016</v>
      </c>
      <c r="AL66" s="500" t="s">
        <v>2016</v>
      </c>
      <c r="AM66" s="500" t="s">
        <v>2016</v>
      </c>
      <c r="AT66" s="500" t="s">
        <v>2016</v>
      </c>
      <c r="AU66" s="500" t="s">
        <v>2016</v>
      </c>
      <c r="AV66" s="500" t="s">
        <v>2016</v>
      </c>
      <c r="BC66" s="500" t="s">
        <v>2016</v>
      </c>
      <c r="BD66" s="500" t="s">
        <v>2016</v>
      </c>
      <c r="BE66" s="500" t="s">
        <v>2016</v>
      </c>
      <c r="BL66" s="500" t="s">
        <v>2016</v>
      </c>
      <c r="BM66" s="500" t="s">
        <v>2016</v>
      </c>
      <c r="BN66" s="500" t="s">
        <v>2016</v>
      </c>
    </row>
    <row r="67" spans="1:66">
      <c r="A67" s="500" t="s">
        <v>2016</v>
      </c>
      <c r="B67" s="429" t="s">
        <v>2016</v>
      </c>
      <c r="C67" s="500" t="s">
        <v>2016</v>
      </c>
      <c r="E67" s="500" t="s">
        <v>2016</v>
      </c>
      <c r="F67" s="500" t="s">
        <v>2016</v>
      </c>
      <c r="G67" s="500" t="s">
        <v>2016</v>
      </c>
      <c r="H67" s="500" t="s">
        <v>2016</v>
      </c>
      <c r="I67" s="500" t="s">
        <v>2016</v>
      </c>
      <c r="J67" s="500" t="s">
        <v>2016</v>
      </c>
      <c r="L67" s="500" t="s">
        <v>2016</v>
      </c>
      <c r="M67" s="500" t="s">
        <v>2016</v>
      </c>
      <c r="N67" s="500" t="s">
        <v>2016</v>
      </c>
      <c r="O67" s="500" t="s">
        <v>2016</v>
      </c>
      <c r="P67" s="500" t="s">
        <v>2016</v>
      </c>
      <c r="Q67" s="500" t="s">
        <v>2016</v>
      </c>
      <c r="S67" s="500" t="s">
        <v>2016</v>
      </c>
      <c r="T67" s="500" t="s">
        <v>2016</v>
      </c>
      <c r="U67" s="500" t="s">
        <v>2016</v>
      </c>
      <c r="AB67" s="500" t="s">
        <v>2016</v>
      </c>
      <c r="AC67" s="500" t="s">
        <v>2016</v>
      </c>
      <c r="AD67" s="500" t="s">
        <v>2016</v>
      </c>
      <c r="AK67" s="500" t="s">
        <v>2016</v>
      </c>
      <c r="AL67" s="500" t="s">
        <v>2016</v>
      </c>
      <c r="AM67" s="500" t="s">
        <v>2016</v>
      </c>
      <c r="AT67" s="500" t="s">
        <v>2016</v>
      </c>
      <c r="AU67" s="500" t="s">
        <v>2016</v>
      </c>
      <c r="AV67" s="500" t="s">
        <v>2016</v>
      </c>
      <c r="BC67" s="500" t="s">
        <v>2016</v>
      </c>
      <c r="BD67" s="500" t="s">
        <v>2016</v>
      </c>
      <c r="BE67" s="500" t="s">
        <v>2016</v>
      </c>
      <c r="BL67" s="500" t="s">
        <v>2016</v>
      </c>
      <c r="BM67" s="500" t="s">
        <v>2016</v>
      </c>
      <c r="BN67" s="500" t="s">
        <v>2016</v>
      </c>
    </row>
    <row r="68" spans="1:66">
      <c r="A68" s="500" t="s">
        <v>2016</v>
      </c>
      <c r="B68" s="429" t="s">
        <v>2016</v>
      </c>
      <c r="C68" s="500" t="s">
        <v>2016</v>
      </c>
      <c r="E68" s="500" t="s">
        <v>2016</v>
      </c>
      <c r="F68" s="500" t="s">
        <v>2016</v>
      </c>
      <c r="G68" s="500" t="s">
        <v>2016</v>
      </c>
      <c r="H68" s="500" t="s">
        <v>2016</v>
      </c>
      <c r="I68" s="500" t="s">
        <v>2016</v>
      </c>
      <c r="J68" s="500" t="s">
        <v>2016</v>
      </c>
      <c r="L68" s="500" t="s">
        <v>2016</v>
      </c>
      <c r="M68" s="500" t="s">
        <v>2016</v>
      </c>
      <c r="N68" s="500" t="s">
        <v>2016</v>
      </c>
      <c r="O68" s="500" t="s">
        <v>2016</v>
      </c>
      <c r="P68" s="500" t="s">
        <v>2016</v>
      </c>
      <c r="Q68" s="500" t="s">
        <v>2016</v>
      </c>
      <c r="S68" s="500" t="s">
        <v>2016</v>
      </c>
      <c r="T68" s="500" t="s">
        <v>2016</v>
      </c>
      <c r="U68" s="500" t="s">
        <v>2016</v>
      </c>
      <c r="AB68" s="500" t="s">
        <v>2016</v>
      </c>
      <c r="AC68" s="500" t="s">
        <v>2016</v>
      </c>
      <c r="AD68" s="500" t="s">
        <v>2016</v>
      </c>
      <c r="AK68" s="500" t="s">
        <v>2016</v>
      </c>
      <c r="AL68" s="500" t="s">
        <v>2016</v>
      </c>
      <c r="AM68" s="500" t="s">
        <v>2016</v>
      </c>
      <c r="AT68" s="500" t="s">
        <v>2016</v>
      </c>
      <c r="AU68" s="500" t="s">
        <v>2016</v>
      </c>
      <c r="AV68" s="500" t="s">
        <v>2016</v>
      </c>
      <c r="BC68" s="500" t="s">
        <v>2016</v>
      </c>
      <c r="BD68" s="500" t="s">
        <v>2016</v>
      </c>
      <c r="BE68" s="500" t="s">
        <v>2016</v>
      </c>
      <c r="BL68" s="500" t="s">
        <v>2016</v>
      </c>
      <c r="BM68" s="500" t="s">
        <v>2016</v>
      </c>
      <c r="BN68" s="500" t="s">
        <v>2016</v>
      </c>
    </row>
    <row r="69" spans="1:66">
      <c r="A69" s="500" t="s">
        <v>2016</v>
      </c>
      <c r="B69" s="429" t="s">
        <v>2016</v>
      </c>
      <c r="C69" s="500" t="s">
        <v>2016</v>
      </c>
      <c r="E69" s="500" t="s">
        <v>2016</v>
      </c>
      <c r="F69" s="500" t="s">
        <v>2016</v>
      </c>
      <c r="G69" s="500" t="s">
        <v>2016</v>
      </c>
      <c r="H69" s="500" t="s">
        <v>2016</v>
      </c>
      <c r="I69" s="500" t="s">
        <v>2016</v>
      </c>
      <c r="J69" s="500" t="s">
        <v>2016</v>
      </c>
      <c r="L69" s="500" t="s">
        <v>2016</v>
      </c>
      <c r="M69" s="500" t="s">
        <v>2016</v>
      </c>
      <c r="N69" s="500" t="s">
        <v>2016</v>
      </c>
      <c r="O69" s="500" t="s">
        <v>2016</v>
      </c>
      <c r="P69" s="500" t="s">
        <v>2016</v>
      </c>
      <c r="Q69" s="500" t="s">
        <v>2016</v>
      </c>
      <c r="S69" s="500" t="s">
        <v>2016</v>
      </c>
      <c r="T69" s="500" t="s">
        <v>2016</v>
      </c>
      <c r="U69" s="500" t="s">
        <v>2016</v>
      </c>
      <c r="AB69" s="500" t="s">
        <v>2016</v>
      </c>
      <c r="AC69" s="500" t="s">
        <v>2016</v>
      </c>
      <c r="AD69" s="500" t="s">
        <v>2016</v>
      </c>
      <c r="AK69" s="500" t="s">
        <v>2016</v>
      </c>
      <c r="AL69" s="500" t="s">
        <v>2016</v>
      </c>
      <c r="AM69" s="500" t="s">
        <v>2016</v>
      </c>
      <c r="AT69" s="500" t="s">
        <v>2016</v>
      </c>
      <c r="AU69" s="500" t="s">
        <v>2016</v>
      </c>
      <c r="AV69" s="500" t="s">
        <v>2016</v>
      </c>
      <c r="BC69" s="500" t="s">
        <v>2016</v>
      </c>
      <c r="BD69" s="500" t="s">
        <v>2016</v>
      </c>
      <c r="BE69" s="500" t="s">
        <v>2016</v>
      </c>
      <c r="BL69" s="500" t="s">
        <v>2016</v>
      </c>
      <c r="BM69" s="500" t="s">
        <v>2016</v>
      </c>
      <c r="BN69" s="500" t="s">
        <v>2016</v>
      </c>
    </row>
    <row r="70" spans="1:66">
      <c r="A70" s="500" t="s">
        <v>2016</v>
      </c>
      <c r="B70" s="429" t="s">
        <v>2016</v>
      </c>
      <c r="C70" s="500" t="s">
        <v>2016</v>
      </c>
      <c r="E70" s="500" t="s">
        <v>2016</v>
      </c>
      <c r="F70" s="500" t="s">
        <v>2016</v>
      </c>
      <c r="G70" s="500" t="s">
        <v>2016</v>
      </c>
      <c r="H70" s="500" t="s">
        <v>2016</v>
      </c>
      <c r="I70" s="500" t="s">
        <v>2016</v>
      </c>
      <c r="J70" s="500" t="s">
        <v>2016</v>
      </c>
      <c r="L70" s="500" t="s">
        <v>2016</v>
      </c>
      <c r="M70" s="500" t="s">
        <v>2016</v>
      </c>
      <c r="N70" s="500" t="s">
        <v>2016</v>
      </c>
      <c r="O70" s="500" t="s">
        <v>2016</v>
      </c>
      <c r="P70" s="500" t="s">
        <v>2016</v>
      </c>
      <c r="Q70" s="500" t="s">
        <v>2016</v>
      </c>
      <c r="S70" s="500" t="s">
        <v>2016</v>
      </c>
      <c r="T70" s="500" t="s">
        <v>2016</v>
      </c>
      <c r="U70" s="500" t="s">
        <v>2016</v>
      </c>
      <c r="AB70" s="500" t="s">
        <v>2016</v>
      </c>
      <c r="AC70" s="500" t="s">
        <v>2016</v>
      </c>
      <c r="AD70" s="500" t="s">
        <v>2016</v>
      </c>
      <c r="AK70" s="500" t="s">
        <v>2016</v>
      </c>
      <c r="AL70" s="500" t="s">
        <v>2016</v>
      </c>
      <c r="AM70" s="500" t="s">
        <v>2016</v>
      </c>
      <c r="AT70" s="500" t="s">
        <v>2016</v>
      </c>
      <c r="AU70" s="500" t="s">
        <v>2016</v>
      </c>
      <c r="AV70" s="500" t="s">
        <v>2016</v>
      </c>
      <c r="BC70" s="500" t="s">
        <v>2016</v>
      </c>
      <c r="BD70" s="500" t="s">
        <v>2016</v>
      </c>
      <c r="BE70" s="500" t="s">
        <v>2016</v>
      </c>
      <c r="BL70" s="500" t="s">
        <v>2016</v>
      </c>
      <c r="BM70" s="500" t="s">
        <v>2016</v>
      </c>
      <c r="BN70" s="500" t="s">
        <v>2016</v>
      </c>
    </row>
    <row r="71" spans="1:66">
      <c r="A71" s="500" t="s">
        <v>2016</v>
      </c>
      <c r="B71" s="429" t="s">
        <v>2016</v>
      </c>
      <c r="C71" s="500" t="s">
        <v>2016</v>
      </c>
      <c r="E71" s="500" t="s">
        <v>2016</v>
      </c>
      <c r="F71" s="500" t="s">
        <v>2016</v>
      </c>
      <c r="G71" s="500" t="s">
        <v>2016</v>
      </c>
      <c r="H71" s="500" t="s">
        <v>2016</v>
      </c>
      <c r="I71" s="500" t="s">
        <v>2016</v>
      </c>
      <c r="J71" s="500" t="s">
        <v>2016</v>
      </c>
      <c r="L71" s="500" t="s">
        <v>2016</v>
      </c>
      <c r="M71" s="500" t="s">
        <v>2016</v>
      </c>
      <c r="N71" s="500" t="s">
        <v>2016</v>
      </c>
      <c r="O71" s="500" t="s">
        <v>2016</v>
      </c>
      <c r="P71" s="500" t="s">
        <v>2016</v>
      </c>
      <c r="Q71" s="500" t="s">
        <v>2016</v>
      </c>
      <c r="S71" s="500" t="s">
        <v>2016</v>
      </c>
      <c r="T71" s="500" t="s">
        <v>2016</v>
      </c>
      <c r="U71" s="500" t="s">
        <v>2016</v>
      </c>
      <c r="AB71" s="500" t="s">
        <v>2016</v>
      </c>
      <c r="AC71" s="500" t="s">
        <v>2016</v>
      </c>
      <c r="AD71" s="500" t="s">
        <v>2016</v>
      </c>
      <c r="AK71" s="500" t="s">
        <v>2016</v>
      </c>
      <c r="AL71" s="500" t="s">
        <v>2016</v>
      </c>
      <c r="AM71" s="500" t="s">
        <v>2016</v>
      </c>
      <c r="AT71" s="500" t="s">
        <v>2016</v>
      </c>
      <c r="AU71" s="500" t="s">
        <v>2016</v>
      </c>
      <c r="AV71" s="500" t="s">
        <v>2016</v>
      </c>
      <c r="BC71" s="500" t="s">
        <v>2016</v>
      </c>
      <c r="BD71" s="500" t="s">
        <v>2016</v>
      </c>
      <c r="BE71" s="500" t="s">
        <v>2016</v>
      </c>
      <c r="BL71" s="500" t="s">
        <v>2016</v>
      </c>
      <c r="BM71" s="500" t="s">
        <v>2016</v>
      </c>
      <c r="BN71" s="500" t="s">
        <v>2016</v>
      </c>
    </row>
    <row r="72" spans="1:66">
      <c r="A72" s="500" t="s">
        <v>2016</v>
      </c>
      <c r="B72" s="429" t="s">
        <v>2016</v>
      </c>
      <c r="C72" s="500" t="s">
        <v>2016</v>
      </c>
      <c r="E72" s="500" t="s">
        <v>2016</v>
      </c>
      <c r="F72" s="500" t="s">
        <v>2016</v>
      </c>
      <c r="G72" s="500" t="s">
        <v>2016</v>
      </c>
      <c r="H72" s="500" t="s">
        <v>2016</v>
      </c>
      <c r="I72" s="500" t="s">
        <v>2016</v>
      </c>
      <c r="J72" s="500" t="s">
        <v>2016</v>
      </c>
      <c r="L72" s="500" t="s">
        <v>2016</v>
      </c>
      <c r="M72" s="500" t="s">
        <v>2016</v>
      </c>
      <c r="N72" s="500" t="s">
        <v>2016</v>
      </c>
      <c r="O72" s="500" t="s">
        <v>2016</v>
      </c>
      <c r="P72" s="500" t="s">
        <v>2016</v>
      </c>
      <c r="Q72" s="500" t="s">
        <v>2016</v>
      </c>
      <c r="S72" s="500" t="s">
        <v>2016</v>
      </c>
      <c r="T72" s="500" t="s">
        <v>2016</v>
      </c>
      <c r="U72" s="500" t="s">
        <v>2016</v>
      </c>
      <c r="AB72" s="500" t="s">
        <v>2016</v>
      </c>
      <c r="AC72" s="500" t="s">
        <v>2016</v>
      </c>
      <c r="AD72" s="500" t="s">
        <v>2016</v>
      </c>
      <c r="AK72" s="500" t="s">
        <v>2016</v>
      </c>
      <c r="AL72" s="500" t="s">
        <v>2016</v>
      </c>
      <c r="AM72" s="500" t="s">
        <v>2016</v>
      </c>
      <c r="AT72" s="500" t="s">
        <v>2016</v>
      </c>
      <c r="AU72" s="500" t="s">
        <v>2016</v>
      </c>
      <c r="AV72" s="500" t="s">
        <v>2016</v>
      </c>
      <c r="BC72" s="500" t="s">
        <v>2016</v>
      </c>
      <c r="BD72" s="500" t="s">
        <v>2016</v>
      </c>
      <c r="BE72" s="500" t="s">
        <v>2016</v>
      </c>
      <c r="BL72" s="500" t="s">
        <v>2016</v>
      </c>
      <c r="BM72" s="500" t="s">
        <v>2016</v>
      </c>
      <c r="BN72" s="500" t="s">
        <v>2016</v>
      </c>
    </row>
    <row r="73" spans="1:66">
      <c r="A73" s="500" t="s">
        <v>2016</v>
      </c>
      <c r="B73" s="429" t="s">
        <v>2016</v>
      </c>
      <c r="C73" s="500" t="s">
        <v>2016</v>
      </c>
      <c r="E73" s="500" t="s">
        <v>2016</v>
      </c>
      <c r="F73" s="500" t="s">
        <v>2016</v>
      </c>
      <c r="G73" s="500" t="s">
        <v>2016</v>
      </c>
      <c r="H73" s="500" t="s">
        <v>2016</v>
      </c>
      <c r="I73" s="500" t="s">
        <v>2016</v>
      </c>
      <c r="J73" s="500" t="s">
        <v>2016</v>
      </c>
      <c r="L73" s="500" t="s">
        <v>2016</v>
      </c>
      <c r="M73" s="500" t="s">
        <v>2016</v>
      </c>
      <c r="N73" s="500" t="s">
        <v>2016</v>
      </c>
      <c r="O73" s="500" t="s">
        <v>2016</v>
      </c>
      <c r="P73" s="500" t="s">
        <v>2016</v>
      </c>
      <c r="Q73" s="500" t="s">
        <v>2016</v>
      </c>
      <c r="S73" s="500" t="s">
        <v>2016</v>
      </c>
      <c r="T73" s="500" t="s">
        <v>2016</v>
      </c>
      <c r="U73" s="500" t="s">
        <v>2016</v>
      </c>
      <c r="AB73" s="500" t="s">
        <v>2016</v>
      </c>
      <c r="AC73" s="500" t="s">
        <v>2016</v>
      </c>
      <c r="AD73" s="500" t="s">
        <v>2016</v>
      </c>
      <c r="AK73" s="500" t="s">
        <v>2016</v>
      </c>
      <c r="AL73" s="500" t="s">
        <v>2016</v>
      </c>
      <c r="AM73" s="500" t="s">
        <v>2016</v>
      </c>
      <c r="AT73" s="500" t="s">
        <v>2016</v>
      </c>
      <c r="AU73" s="500" t="s">
        <v>2016</v>
      </c>
      <c r="AV73" s="500" t="s">
        <v>2016</v>
      </c>
      <c r="BC73" s="500" t="s">
        <v>2016</v>
      </c>
      <c r="BD73" s="500" t="s">
        <v>2016</v>
      </c>
      <c r="BE73" s="500" t="s">
        <v>2016</v>
      </c>
      <c r="BL73" s="500" t="s">
        <v>2016</v>
      </c>
      <c r="BM73" s="500" t="s">
        <v>2016</v>
      </c>
      <c r="BN73" s="500" t="s">
        <v>2016</v>
      </c>
    </row>
    <row r="74" spans="1:66">
      <c r="A74" s="500" t="s">
        <v>2016</v>
      </c>
      <c r="B74" s="429" t="s">
        <v>2016</v>
      </c>
      <c r="C74" s="500" t="s">
        <v>2016</v>
      </c>
      <c r="E74" s="500" t="s">
        <v>2016</v>
      </c>
      <c r="F74" s="500" t="s">
        <v>2016</v>
      </c>
      <c r="G74" s="500" t="s">
        <v>2016</v>
      </c>
      <c r="H74" s="500" t="s">
        <v>2016</v>
      </c>
      <c r="I74" s="500" t="s">
        <v>2016</v>
      </c>
      <c r="J74" s="500" t="s">
        <v>2016</v>
      </c>
      <c r="L74" s="500" t="s">
        <v>2016</v>
      </c>
      <c r="M74" s="500" t="s">
        <v>2016</v>
      </c>
      <c r="N74" s="500" t="s">
        <v>2016</v>
      </c>
      <c r="O74" s="500" t="s">
        <v>2016</v>
      </c>
      <c r="P74" s="500" t="s">
        <v>2016</v>
      </c>
      <c r="Q74" s="500" t="s">
        <v>2016</v>
      </c>
      <c r="S74" s="500" t="s">
        <v>2016</v>
      </c>
      <c r="T74" s="500" t="s">
        <v>2016</v>
      </c>
      <c r="U74" s="500" t="s">
        <v>2016</v>
      </c>
      <c r="AB74" s="500" t="s">
        <v>2016</v>
      </c>
      <c r="AC74" s="500" t="s">
        <v>2016</v>
      </c>
      <c r="AD74" s="500" t="s">
        <v>2016</v>
      </c>
      <c r="AK74" s="500" t="s">
        <v>2016</v>
      </c>
      <c r="AL74" s="500" t="s">
        <v>2016</v>
      </c>
      <c r="AM74" s="500" t="s">
        <v>2016</v>
      </c>
      <c r="AT74" s="500" t="s">
        <v>2016</v>
      </c>
      <c r="AU74" s="500" t="s">
        <v>2016</v>
      </c>
      <c r="AV74" s="500" t="s">
        <v>2016</v>
      </c>
      <c r="BC74" s="500" t="s">
        <v>2016</v>
      </c>
      <c r="BD74" s="500" t="s">
        <v>2016</v>
      </c>
      <c r="BE74" s="500" t="s">
        <v>2016</v>
      </c>
      <c r="BL74" s="500" t="s">
        <v>2016</v>
      </c>
      <c r="BM74" s="500" t="s">
        <v>2016</v>
      </c>
      <c r="BN74" s="500" t="s">
        <v>2016</v>
      </c>
    </row>
    <row r="75" spans="1:66">
      <c r="A75" s="500" t="s">
        <v>2016</v>
      </c>
      <c r="B75" s="429" t="s">
        <v>2016</v>
      </c>
      <c r="C75" s="500" t="s">
        <v>2016</v>
      </c>
      <c r="E75" s="500" t="s">
        <v>2016</v>
      </c>
      <c r="F75" s="500" t="s">
        <v>2016</v>
      </c>
      <c r="G75" s="500" t="s">
        <v>2016</v>
      </c>
      <c r="H75" s="500" t="s">
        <v>2016</v>
      </c>
      <c r="I75" s="500" t="s">
        <v>2016</v>
      </c>
      <c r="J75" s="500" t="s">
        <v>2016</v>
      </c>
      <c r="L75" s="500" t="s">
        <v>2016</v>
      </c>
      <c r="M75" s="500" t="s">
        <v>2016</v>
      </c>
      <c r="N75" s="500" t="s">
        <v>2016</v>
      </c>
      <c r="O75" s="500" t="s">
        <v>2016</v>
      </c>
      <c r="P75" s="500" t="s">
        <v>2016</v>
      </c>
      <c r="Q75" s="500" t="s">
        <v>2016</v>
      </c>
      <c r="S75" s="500" t="s">
        <v>2016</v>
      </c>
      <c r="T75" s="500" t="s">
        <v>2016</v>
      </c>
      <c r="U75" s="500" t="s">
        <v>2016</v>
      </c>
      <c r="AB75" s="500" t="s">
        <v>2016</v>
      </c>
      <c r="AC75" s="500" t="s">
        <v>2016</v>
      </c>
      <c r="AD75" s="500" t="s">
        <v>2016</v>
      </c>
      <c r="AK75" s="500" t="s">
        <v>2016</v>
      </c>
      <c r="AL75" s="500" t="s">
        <v>2016</v>
      </c>
      <c r="AM75" s="500" t="s">
        <v>2016</v>
      </c>
      <c r="AT75" s="500" t="s">
        <v>2016</v>
      </c>
      <c r="AU75" s="500" t="s">
        <v>2016</v>
      </c>
      <c r="AV75" s="500" t="s">
        <v>2016</v>
      </c>
      <c r="BC75" s="500" t="s">
        <v>2016</v>
      </c>
      <c r="BD75" s="500" t="s">
        <v>2016</v>
      </c>
      <c r="BE75" s="500" t="s">
        <v>2016</v>
      </c>
      <c r="BL75" s="500" t="s">
        <v>2016</v>
      </c>
      <c r="BM75" s="500" t="s">
        <v>2016</v>
      </c>
      <c r="BN75" s="500" t="s">
        <v>2016</v>
      </c>
    </row>
    <row r="76" spans="1:66">
      <c r="A76" s="500" t="s">
        <v>2016</v>
      </c>
      <c r="B76" s="429" t="s">
        <v>2016</v>
      </c>
      <c r="C76" s="500" t="s">
        <v>2016</v>
      </c>
      <c r="E76" s="500" t="s">
        <v>2016</v>
      </c>
      <c r="F76" s="500" t="s">
        <v>2016</v>
      </c>
      <c r="G76" s="500" t="s">
        <v>2016</v>
      </c>
      <c r="H76" s="500" t="s">
        <v>2016</v>
      </c>
      <c r="I76" s="500" t="s">
        <v>2016</v>
      </c>
      <c r="J76" s="500" t="s">
        <v>2016</v>
      </c>
      <c r="L76" s="500" t="s">
        <v>2016</v>
      </c>
      <c r="M76" s="500" t="s">
        <v>2016</v>
      </c>
      <c r="N76" s="500" t="s">
        <v>2016</v>
      </c>
      <c r="O76" s="500" t="s">
        <v>2016</v>
      </c>
      <c r="P76" s="500" t="s">
        <v>2016</v>
      </c>
      <c r="Q76" s="500" t="s">
        <v>2016</v>
      </c>
      <c r="S76" s="500" t="s">
        <v>2016</v>
      </c>
      <c r="T76" s="500" t="s">
        <v>2016</v>
      </c>
      <c r="U76" s="500" t="s">
        <v>2016</v>
      </c>
      <c r="AB76" s="500" t="s">
        <v>2016</v>
      </c>
      <c r="AC76" s="500" t="s">
        <v>2016</v>
      </c>
      <c r="AD76" s="500" t="s">
        <v>2016</v>
      </c>
      <c r="AK76" s="500" t="s">
        <v>2016</v>
      </c>
      <c r="AL76" s="500" t="s">
        <v>2016</v>
      </c>
      <c r="AM76" s="500" t="s">
        <v>2016</v>
      </c>
      <c r="AT76" s="500" t="s">
        <v>2016</v>
      </c>
      <c r="AU76" s="500" t="s">
        <v>2016</v>
      </c>
      <c r="AV76" s="500" t="s">
        <v>2016</v>
      </c>
      <c r="BC76" s="500" t="s">
        <v>2016</v>
      </c>
      <c r="BD76" s="500" t="s">
        <v>2016</v>
      </c>
      <c r="BE76" s="500" t="s">
        <v>2016</v>
      </c>
      <c r="BL76" s="500" t="s">
        <v>2016</v>
      </c>
      <c r="BM76" s="500" t="s">
        <v>2016</v>
      </c>
      <c r="BN76" s="500" t="s">
        <v>2016</v>
      </c>
    </row>
    <row r="77" spans="1:66">
      <c r="A77" s="500" t="s">
        <v>2016</v>
      </c>
      <c r="B77" s="429" t="s">
        <v>2016</v>
      </c>
      <c r="C77" s="500" t="s">
        <v>2016</v>
      </c>
      <c r="E77" s="500" t="s">
        <v>2016</v>
      </c>
      <c r="F77" s="500" t="s">
        <v>2016</v>
      </c>
      <c r="G77" s="500" t="s">
        <v>2016</v>
      </c>
      <c r="H77" s="500" t="s">
        <v>2016</v>
      </c>
      <c r="I77" s="500" t="s">
        <v>2016</v>
      </c>
      <c r="J77" s="500" t="s">
        <v>2016</v>
      </c>
      <c r="L77" s="500" t="s">
        <v>2016</v>
      </c>
      <c r="M77" s="500" t="s">
        <v>2016</v>
      </c>
      <c r="N77" s="500" t="s">
        <v>2016</v>
      </c>
      <c r="O77" s="500" t="s">
        <v>2016</v>
      </c>
      <c r="P77" s="500" t="s">
        <v>2016</v>
      </c>
      <c r="Q77" s="500" t="s">
        <v>2016</v>
      </c>
      <c r="S77" s="500" t="s">
        <v>2016</v>
      </c>
      <c r="T77" s="500" t="s">
        <v>2016</v>
      </c>
      <c r="U77" s="500" t="s">
        <v>2016</v>
      </c>
      <c r="AB77" s="500" t="s">
        <v>2016</v>
      </c>
      <c r="AC77" s="500" t="s">
        <v>2016</v>
      </c>
      <c r="AD77" s="500" t="s">
        <v>2016</v>
      </c>
      <c r="AK77" s="500" t="s">
        <v>2016</v>
      </c>
      <c r="AL77" s="500" t="s">
        <v>2016</v>
      </c>
      <c r="AM77" s="500" t="s">
        <v>2016</v>
      </c>
      <c r="AT77" s="500" t="s">
        <v>2016</v>
      </c>
      <c r="AU77" s="500" t="s">
        <v>2016</v>
      </c>
      <c r="AV77" s="500" t="s">
        <v>2016</v>
      </c>
      <c r="BC77" s="500" t="s">
        <v>2016</v>
      </c>
      <c r="BD77" s="500" t="s">
        <v>2016</v>
      </c>
      <c r="BE77" s="500" t="s">
        <v>2016</v>
      </c>
      <c r="BL77" s="500" t="s">
        <v>2016</v>
      </c>
      <c r="BM77" s="500" t="s">
        <v>2016</v>
      </c>
      <c r="BN77" s="500" t="s">
        <v>2016</v>
      </c>
    </row>
    <row r="78" spans="1:66">
      <c r="A78" s="500" t="s">
        <v>2016</v>
      </c>
      <c r="B78" s="429" t="s">
        <v>2016</v>
      </c>
      <c r="C78" s="500" t="s">
        <v>2016</v>
      </c>
      <c r="E78" s="500" t="s">
        <v>2016</v>
      </c>
      <c r="F78" s="500" t="s">
        <v>2016</v>
      </c>
      <c r="G78" s="500" t="s">
        <v>2016</v>
      </c>
      <c r="H78" s="500" t="s">
        <v>2016</v>
      </c>
      <c r="I78" s="500" t="s">
        <v>2016</v>
      </c>
      <c r="J78" s="500" t="s">
        <v>2016</v>
      </c>
      <c r="L78" s="500" t="s">
        <v>2016</v>
      </c>
      <c r="M78" s="500" t="s">
        <v>2016</v>
      </c>
      <c r="N78" s="500" t="s">
        <v>2016</v>
      </c>
      <c r="O78" s="500" t="s">
        <v>2016</v>
      </c>
      <c r="P78" s="500" t="s">
        <v>2016</v>
      </c>
      <c r="Q78" s="500" t="s">
        <v>2016</v>
      </c>
      <c r="S78" s="500" t="s">
        <v>2016</v>
      </c>
      <c r="T78" s="500" t="s">
        <v>2016</v>
      </c>
      <c r="U78" s="500" t="s">
        <v>2016</v>
      </c>
      <c r="AB78" s="500" t="s">
        <v>2016</v>
      </c>
      <c r="AC78" s="500" t="s">
        <v>2016</v>
      </c>
      <c r="AD78" s="500" t="s">
        <v>2016</v>
      </c>
      <c r="AK78" s="500" t="s">
        <v>2016</v>
      </c>
      <c r="AL78" s="500" t="s">
        <v>2016</v>
      </c>
      <c r="AM78" s="500" t="s">
        <v>2016</v>
      </c>
      <c r="AT78" s="500" t="s">
        <v>2016</v>
      </c>
      <c r="AU78" s="500" t="s">
        <v>2016</v>
      </c>
      <c r="AV78" s="500" t="s">
        <v>2016</v>
      </c>
      <c r="BC78" s="500" t="s">
        <v>2016</v>
      </c>
      <c r="BD78" s="500" t="s">
        <v>2016</v>
      </c>
      <c r="BE78" s="500" t="s">
        <v>2016</v>
      </c>
      <c r="BL78" s="500" t="s">
        <v>2016</v>
      </c>
      <c r="BM78" s="500" t="s">
        <v>2016</v>
      </c>
      <c r="BN78" s="500" t="s">
        <v>2016</v>
      </c>
    </row>
    <row r="79" spans="1:66">
      <c r="A79" s="500" t="s">
        <v>2016</v>
      </c>
      <c r="B79" s="429" t="s">
        <v>2016</v>
      </c>
      <c r="C79" s="500" t="s">
        <v>2016</v>
      </c>
      <c r="E79" s="500" t="s">
        <v>2016</v>
      </c>
      <c r="F79" s="500" t="s">
        <v>2016</v>
      </c>
      <c r="G79" s="500" t="s">
        <v>2016</v>
      </c>
      <c r="H79" s="500" t="s">
        <v>2016</v>
      </c>
      <c r="I79" s="500" t="s">
        <v>2016</v>
      </c>
      <c r="J79" s="500" t="s">
        <v>2016</v>
      </c>
      <c r="L79" s="500" t="s">
        <v>2016</v>
      </c>
      <c r="M79" s="500" t="s">
        <v>2016</v>
      </c>
      <c r="N79" s="500" t="s">
        <v>2016</v>
      </c>
      <c r="O79" s="500" t="s">
        <v>2016</v>
      </c>
      <c r="P79" s="500" t="s">
        <v>2016</v>
      </c>
      <c r="Q79" s="500" t="s">
        <v>2016</v>
      </c>
      <c r="S79" s="500" t="s">
        <v>2016</v>
      </c>
      <c r="T79" s="500" t="s">
        <v>2016</v>
      </c>
      <c r="U79" s="500" t="s">
        <v>2016</v>
      </c>
      <c r="AB79" s="500" t="s">
        <v>2016</v>
      </c>
      <c r="AC79" s="500" t="s">
        <v>2016</v>
      </c>
      <c r="AD79" s="500" t="s">
        <v>2016</v>
      </c>
      <c r="AK79" s="500" t="s">
        <v>2016</v>
      </c>
      <c r="AL79" s="500" t="s">
        <v>2016</v>
      </c>
      <c r="AM79" s="500" t="s">
        <v>2016</v>
      </c>
      <c r="AT79" s="500" t="s">
        <v>2016</v>
      </c>
      <c r="AU79" s="500" t="s">
        <v>2016</v>
      </c>
      <c r="AV79" s="500" t="s">
        <v>2016</v>
      </c>
      <c r="BC79" s="500" t="s">
        <v>2016</v>
      </c>
      <c r="BD79" s="500" t="s">
        <v>2016</v>
      </c>
      <c r="BE79" s="500" t="s">
        <v>2016</v>
      </c>
      <c r="BL79" s="500" t="s">
        <v>2016</v>
      </c>
      <c r="BM79" s="500" t="s">
        <v>2016</v>
      </c>
      <c r="BN79" s="500" t="s">
        <v>2016</v>
      </c>
    </row>
    <row r="80" spans="1:66">
      <c r="A80" s="500" t="s">
        <v>2016</v>
      </c>
      <c r="B80" s="429" t="s">
        <v>2016</v>
      </c>
      <c r="C80" s="500" t="s">
        <v>2016</v>
      </c>
      <c r="E80" s="500" t="s">
        <v>2016</v>
      </c>
      <c r="F80" s="500" t="s">
        <v>2016</v>
      </c>
      <c r="G80" s="500" t="s">
        <v>2016</v>
      </c>
      <c r="H80" s="500" t="s">
        <v>2016</v>
      </c>
      <c r="I80" s="500" t="s">
        <v>2016</v>
      </c>
      <c r="J80" s="500" t="s">
        <v>2016</v>
      </c>
      <c r="L80" s="500" t="s">
        <v>2016</v>
      </c>
      <c r="M80" s="500" t="s">
        <v>2016</v>
      </c>
      <c r="N80" s="500" t="s">
        <v>2016</v>
      </c>
      <c r="O80" s="500" t="s">
        <v>2016</v>
      </c>
      <c r="P80" s="500" t="s">
        <v>2016</v>
      </c>
      <c r="Q80" s="500" t="s">
        <v>2016</v>
      </c>
      <c r="S80" s="500" t="s">
        <v>2016</v>
      </c>
      <c r="T80" s="500" t="s">
        <v>2016</v>
      </c>
      <c r="U80" s="500" t="s">
        <v>2016</v>
      </c>
      <c r="AB80" s="500" t="s">
        <v>2016</v>
      </c>
      <c r="AC80" s="500" t="s">
        <v>2016</v>
      </c>
      <c r="AD80" s="500" t="s">
        <v>2016</v>
      </c>
      <c r="AK80" s="500" t="s">
        <v>2016</v>
      </c>
      <c r="AL80" s="500" t="s">
        <v>2016</v>
      </c>
      <c r="AM80" s="500" t="s">
        <v>2016</v>
      </c>
      <c r="AT80" s="500" t="s">
        <v>2016</v>
      </c>
      <c r="AU80" s="500" t="s">
        <v>2016</v>
      </c>
      <c r="AV80" s="500" t="s">
        <v>2016</v>
      </c>
      <c r="BC80" s="500" t="s">
        <v>2016</v>
      </c>
      <c r="BD80" s="500" t="s">
        <v>2016</v>
      </c>
      <c r="BE80" s="500" t="s">
        <v>2016</v>
      </c>
      <c r="BL80" s="500" t="s">
        <v>2016</v>
      </c>
      <c r="BM80" s="500" t="s">
        <v>2016</v>
      </c>
      <c r="BN80" s="500" t="s">
        <v>2016</v>
      </c>
    </row>
    <row r="81" spans="1:66">
      <c r="A81" s="500" t="s">
        <v>2016</v>
      </c>
      <c r="B81" s="429" t="s">
        <v>2016</v>
      </c>
      <c r="C81" s="500" t="s">
        <v>2016</v>
      </c>
      <c r="E81" s="500" t="s">
        <v>2016</v>
      </c>
      <c r="F81" s="500" t="s">
        <v>2016</v>
      </c>
      <c r="G81" s="500" t="s">
        <v>2016</v>
      </c>
      <c r="H81" s="500" t="s">
        <v>2016</v>
      </c>
      <c r="I81" s="500" t="s">
        <v>2016</v>
      </c>
      <c r="J81" s="500" t="s">
        <v>2016</v>
      </c>
      <c r="L81" s="500" t="s">
        <v>2016</v>
      </c>
      <c r="M81" s="500" t="s">
        <v>2016</v>
      </c>
      <c r="N81" s="500" t="s">
        <v>2016</v>
      </c>
      <c r="O81" s="500" t="s">
        <v>2016</v>
      </c>
      <c r="P81" s="500" t="s">
        <v>2016</v>
      </c>
      <c r="Q81" s="500" t="s">
        <v>2016</v>
      </c>
      <c r="S81" s="500" t="s">
        <v>2016</v>
      </c>
      <c r="T81" s="500" t="s">
        <v>2016</v>
      </c>
      <c r="U81" s="500" t="s">
        <v>2016</v>
      </c>
      <c r="AB81" s="500" t="s">
        <v>2016</v>
      </c>
      <c r="AC81" s="500" t="s">
        <v>2016</v>
      </c>
      <c r="AD81" s="500" t="s">
        <v>2016</v>
      </c>
      <c r="AK81" s="500" t="s">
        <v>2016</v>
      </c>
      <c r="AL81" s="500" t="s">
        <v>2016</v>
      </c>
      <c r="AM81" s="500" t="s">
        <v>2016</v>
      </c>
      <c r="AT81" s="500" t="s">
        <v>2016</v>
      </c>
      <c r="AU81" s="500" t="s">
        <v>2016</v>
      </c>
      <c r="AV81" s="500" t="s">
        <v>2016</v>
      </c>
      <c r="BC81" s="500" t="s">
        <v>2016</v>
      </c>
      <c r="BD81" s="500" t="s">
        <v>2016</v>
      </c>
      <c r="BE81" s="500" t="s">
        <v>2016</v>
      </c>
      <c r="BL81" s="500" t="s">
        <v>2016</v>
      </c>
      <c r="BM81" s="500" t="s">
        <v>2016</v>
      </c>
      <c r="BN81" s="500" t="s">
        <v>2016</v>
      </c>
    </row>
    <row r="82" spans="1:66">
      <c r="A82" s="500" t="s">
        <v>2016</v>
      </c>
      <c r="B82" s="429" t="s">
        <v>2016</v>
      </c>
      <c r="C82" s="500" t="s">
        <v>2016</v>
      </c>
      <c r="E82" s="500" t="s">
        <v>2016</v>
      </c>
      <c r="F82" s="500" t="s">
        <v>2016</v>
      </c>
      <c r="G82" s="500" t="s">
        <v>2016</v>
      </c>
      <c r="H82" s="500" t="s">
        <v>2016</v>
      </c>
      <c r="I82" s="500" t="s">
        <v>2016</v>
      </c>
      <c r="J82" s="500" t="s">
        <v>2016</v>
      </c>
      <c r="L82" s="500" t="s">
        <v>2016</v>
      </c>
      <c r="M82" s="500" t="s">
        <v>2016</v>
      </c>
      <c r="N82" s="500" t="s">
        <v>2016</v>
      </c>
      <c r="O82" s="500" t="s">
        <v>2016</v>
      </c>
      <c r="P82" s="500" t="s">
        <v>2016</v>
      </c>
      <c r="Q82" s="500" t="s">
        <v>2016</v>
      </c>
      <c r="S82" s="500" t="s">
        <v>2016</v>
      </c>
      <c r="T82" s="500" t="s">
        <v>2016</v>
      </c>
      <c r="U82" s="500" t="s">
        <v>2016</v>
      </c>
      <c r="AB82" s="500" t="s">
        <v>2016</v>
      </c>
      <c r="AC82" s="500" t="s">
        <v>2016</v>
      </c>
      <c r="AD82" s="500" t="s">
        <v>2016</v>
      </c>
      <c r="AK82" s="500" t="s">
        <v>2016</v>
      </c>
      <c r="AL82" s="500" t="s">
        <v>2016</v>
      </c>
      <c r="AM82" s="500" t="s">
        <v>2016</v>
      </c>
      <c r="AT82" s="500" t="s">
        <v>2016</v>
      </c>
      <c r="AU82" s="500" t="s">
        <v>2016</v>
      </c>
      <c r="AV82" s="500" t="s">
        <v>2016</v>
      </c>
      <c r="BC82" s="500" t="s">
        <v>2016</v>
      </c>
      <c r="BD82" s="500" t="s">
        <v>2016</v>
      </c>
      <c r="BE82" s="500" t="s">
        <v>2016</v>
      </c>
      <c r="BL82" s="500" t="s">
        <v>2016</v>
      </c>
      <c r="BM82" s="500" t="s">
        <v>2016</v>
      </c>
      <c r="BN82" s="500" t="s">
        <v>2016</v>
      </c>
    </row>
    <row r="83" spans="1:66">
      <c r="A83" s="500" t="s">
        <v>2016</v>
      </c>
      <c r="B83" s="429" t="s">
        <v>2016</v>
      </c>
      <c r="C83" s="500" t="s">
        <v>2016</v>
      </c>
      <c r="E83" s="500" t="s">
        <v>2016</v>
      </c>
      <c r="F83" s="500" t="s">
        <v>2016</v>
      </c>
      <c r="G83" s="500" t="s">
        <v>2016</v>
      </c>
      <c r="H83" s="500" t="s">
        <v>2016</v>
      </c>
      <c r="I83" s="500" t="s">
        <v>2016</v>
      </c>
      <c r="J83" s="500" t="s">
        <v>2016</v>
      </c>
      <c r="L83" s="500" t="s">
        <v>2016</v>
      </c>
      <c r="M83" s="500" t="s">
        <v>2016</v>
      </c>
      <c r="N83" s="500" t="s">
        <v>2016</v>
      </c>
      <c r="O83" s="500" t="s">
        <v>2016</v>
      </c>
      <c r="P83" s="500" t="s">
        <v>2016</v>
      </c>
      <c r="Q83" s="500" t="s">
        <v>2016</v>
      </c>
      <c r="S83" s="500" t="s">
        <v>2016</v>
      </c>
      <c r="T83" s="500" t="s">
        <v>2016</v>
      </c>
      <c r="U83" s="500" t="s">
        <v>2016</v>
      </c>
      <c r="AB83" s="500" t="s">
        <v>2016</v>
      </c>
      <c r="AC83" s="500" t="s">
        <v>2016</v>
      </c>
      <c r="AD83" s="500" t="s">
        <v>2016</v>
      </c>
      <c r="AK83" s="500" t="s">
        <v>2016</v>
      </c>
      <c r="AL83" s="500" t="s">
        <v>2016</v>
      </c>
      <c r="AM83" s="500" t="s">
        <v>2016</v>
      </c>
      <c r="AT83" s="500" t="s">
        <v>2016</v>
      </c>
      <c r="AU83" s="500" t="s">
        <v>2016</v>
      </c>
      <c r="AV83" s="500" t="s">
        <v>2016</v>
      </c>
      <c r="BC83" s="500" t="s">
        <v>2016</v>
      </c>
      <c r="BD83" s="500" t="s">
        <v>2016</v>
      </c>
      <c r="BE83" s="500" t="s">
        <v>2016</v>
      </c>
      <c r="BL83" s="500" t="s">
        <v>2016</v>
      </c>
      <c r="BM83" s="500" t="s">
        <v>2016</v>
      </c>
      <c r="BN83" s="500" t="s">
        <v>2016</v>
      </c>
    </row>
    <row r="84" spans="1:66">
      <c r="A84" s="500" t="s">
        <v>2016</v>
      </c>
      <c r="B84" s="429" t="s">
        <v>2016</v>
      </c>
      <c r="C84" s="500" t="s">
        <v>2016</v>
      </c>
      <c r="E84" s="500" t="s">
        <v>2016</v>
      </c>
      <c r="F84" s="500" t="s">
        <v>2016</v>
      </c>
      <c r="G84" s="500" t="s">
        <v>2016</v>
      </c>
      <c r="H84" s="500" t="s">
        <v>2016</v>
      </c>
      <c r="I84" s="500" t="s">
        <v>2016</v>
      </c>
      <c r="J84" s="500" t="s">
        <v>2016</v>
      </c>
      <c r="L84" s="500" t="s">
        <v>2016</v>
      </c>
      <c r="M84" s="500" t="s">
        <v>2016</v>
      </c>
      <c r="N84" s="500" t="s">
        <v>2016</v>
      </c>
      <c r="O84" s="500" t="s">
        <v>2016</v>
      </c>
      <c r="P84" s="500" t="s">
        <v>2016</v>
      </c>
      <c r="Q84" s="500" t="s">
        <v>2016</v>
      </c>
      <c r="S84" s="500" t="s">
        <v>2016</v>
      </c>
      <c r="T84" s="500" t="s">
        <v>2016</v>
      </c>
      <c r="U84" s="500" t="s">
        <v>2016</v>
      </c>
      <c r="AB84" s="500" t="s">
        <v>2016</v>
      </c>
      <c r="AC84" s="500" t="s">
        <v>2016</v>
      </c>
      <c r="AD84" s="500" t="s">
        <v>2016</v>
      </c>
      <c r="AK84" s="500" t="s">
        <v>2016</v>
      </c>
      <c r="AL84" s="500" t="s">
        <v>2016</v>
      </c>
      <c r="AM84" s="500" t="s">
        <v>2016</v>
      </c>
      <c r="AT84" s="500" t="s">
        <v>2016</v>
      </c>
      <c r="AU84" s="500" t="s">
        <v>2016</v>
      </c>
      <c r="AV84" s="500" t="s">
        <v>2016</v>
      </c>
      <c r="BC84" s="500" t="s">
        <v>2016</v>
      </c>
      <c r="BD84" s="500" t="s">
        <v>2016</v>
      </c>
      <c r="BE84" s="500" t="s">
        <v>2016</v>
      </c>
      <c r="BL84" s="500" t="s">
        <v>2016</v>
      </c>
      <c r="BM84" s="500" t="s">
        <v>2016</v>
      </c>
      <c r="BN84" s="500" t="s">
        <v>2016</v>
      </c>
    </row>
    <row r="85" spans="1:66">
      <c r="A85" s="500" t="s">
        <v>2016</v>
      </c>
      <c r="B85" s="429" t="s">
        <v>2016</v>
      </c>
      <c r="C85" s="500" t="s">
        <v>2016</v>
      </c>
      <c r="E85" s="500" t="s">
        <v>2016</v>
      </c>
      <c r="F85" s="500" t="s">
        <v>2016</v>
      </c>
      <c r="G85" s="500" t="s">
        <v>2016</v>
      </c>
      <c r="H85" s="500" t="s">
        <v>2016</v>
      </c>
      <c r="I85" s="500" t="s">
        <v>2016</v>
      </c>
      <c r="J85" s="500" t="s">
        <v>2016</v>
      </c>
      <c r="L85" s="500" t="s">
        <v>2016</v>
      </c>
      <c r="M85" s="500" t="s">
        <v>2016</v>
      </c>
      <c r="N85" s="500" t="s">
        <v>2016</v>
      </c>
      <c r="O85" s="500" t="s">
        <v>2016</v>
      </c>
      <c r="P85" s="500" t="s">
        <v>2016</v>
      </c>
      <c r="Q85" s="500" t="s">
        <v>2016</v>
      </c>
      <c r="S85" s="500" t="s">
        <v>2016</v>
      </c>
      <c r="T85" s="500" t="s">
        <v>2016</v>
      </c>
      <c r="U85" s="500" t="s">
        <v>2016</v>
      </c>
      <c r="AB85" s="500" t="s">
        <v>2016</v>
      </c>
      <c r="AC85" s="500" t="s">
        <v>2016</v>
      </c>
      <c r="AD85" s="500" t="s">
        <v>2016</v>
      </c>
      <c r="AK85" s="500" t="s">
        <v>2016</v>
      </c>
      <c r="AL85" s="500" t="s">
        <v>2016</v>
      </c>
      <c r="AM85" s="500" t="s">
        <v>2016</v>
      </c>
      <c r="AT85" s="500" t="s">
        <v>2016</v>
      </c>
      <c r="AU85" s="500" t="s">
        <v>2016</v>
      </c>
      <c r="AV85" s="500" t="s">
        <v>2016</v>
      </c>
      <c r="BC85" s="500" t="s">
        <v>2016</v>
      </c>
      <c r="BD85" s="500" t="s">
        <v>2016</v>
      </c>
      <c r="BE85" s="500" t="s">
        <v>2016</v>
      </c>
      <c r="BL85" s="500" t="s">
        <v>2016</v>
      </c>
      <c r="BM85" s="500" t="s">
        <v>2016</v>
      </c>
      <c r="BN85" s="500" t="s">
        <v>2016</v>
      </c>
    </row>
    <row r="86" spans="1:66">
      <c r="A86" s="500" t="s">
        <v>2016</v>
      </c>
      <c r="B86" s="429" t="s">
        <v>2016</v>
      </c>
      <c r="C86" s="500" t="s">
        <v>2016</v>
      </c>
      <c r="E86" s="500" t="s">
        <v>2016</v>
      </c>
      <c r="F86" s="500" t="s">
        <v>2016</v>
      </c>
      <c r="G86" s="500" t="s">
        <v>2016</v>
      </c>
      <c r="H86" s="500" t="s">
        <v>2016</v>
      </c>
      <c r="I86" s="500" t="s">
        <v>2016</v>
      </c>
      <c r="J86" s="500" t="s">
        <v>2016</v>
      </c>
      <c r="L86" s="500" t="s">
        <v>2016</v>
      </c>
      <c r="M86" s="500" t="s">
        <v>2016</v>
      </c>
      <c r="N86" s="500" t="s">
        <v>2016</v>
      </c>
      <c r="O86" s="500" t="s">
        <v>2016</v>
      </c>
      <c r="P86" s="500" t="s">
        <v>2016</v>
      </c>
      <c r="Q86" s="500" t="s">
        <v>2016</v>
      </c>
      <c r="S86" s="500" t="s">
        <v>2016</v>
      </c>
      <c r="T86" s="500" t="s">
        <v>2016</v>
      </c>
      <c r="U86" s="500" t="s">
        <v>2016</v>
      </c>
      <c r="AB86" s="500" t="s">
        <v>2016</v>
      </c>
      <c r="AC86" s="500" t="s">
        <v>2016</v>
      </c>
      <c r="AD86" s="500" t="s">
        <v>2016</v>
      </c>
      <c r="AK86" s="500" t="s">
        <v>2016</v>
      </c>
      <c r="AL86" s="500" t="s">
        <v>2016</v>
      </c>
      <c r="AM86" s="500" t="s">
        <v>2016</v>
      </c>
      <c r="AT86" s="500" t="s">
        <v>2016</v>
      </c>
      <c r="AU86" s="500" t="s">
        <v>2016</v>
      </c>
      <c r="AV86" s="500" t="s">
        <v>2016</v>
      </c>
      <c r="BC86" s="500" t="s">
        <v>2016</v>
      </c>
      <c r="BD86" s="500" t="s">
        <v>2016</v>
      </c>
      <c r="BE86" s="500" t="s">
        <v>2016</v>
      </c>
      <c r="BL86" s="500" t="s">
        <v>2016</v>
      </c>
      <c r="BM86" s="500" t="s">
        <v>2016</v>
      </c>
      <c r="BN86" s="500" t="s">
        <v>2016</v>
      </c>
    </row>
    <row r="87" spans="1:66">
      <c r="A87" s="500" t="s">
        <v>2016</v>
      </c>
      <c r="B87" s="429" t="s">
        <v>2016</v>
      </c>
      <c r="C87" s="500" t="s">
        <v>2016</v>
      </c>
      <c r="E87" s="500" t="s">
        <v>2016</v>
      </c>
      <c r="F87" s="500" t="s">
        <v>2016</v>
      </c>
      <c r="G87" s="500" t="s">
        <v>2016</v>
      </c>
      <c r="H87" s="500" t="s">
        <v>2016</v>
      </c>
      <c r="I87" s="500" t="s">
        <v>2016</v>
      </c>
      <c r="J87" s="500" t="s">
        <v>2016</v>
      </c>
      <c r="L87" s="500" t="s">
        <v>2016</v>
      </c>
      <c r="M87" s="500" t="s">
        <v>2016</v>
      </c>
      <c r="N87" s="500" t="s">
        <v>2016</v>
      </c>
      <c r="O87" s="500" t="s">
        <v>2016</v>
      </c>
      <c r="P87" s="500" t="s">
        <v>2016</v>
      </c>
      <c r="Q87" s="500" t="s">
        <v>2016</v>
      </c>
      <c r="S87" s="500" t="s">
        <v>2016</v>
      </c>
      <c r="T87" s="500" t="s">
        <v>2016</v>
      </c>
      <c r="U87" s="500" t="s">
        <v>2016</v>
      </c>
      <c r="AB87" s="500" t="s">
        <v>2016</v>
      </c>
      <c r="AC87" s="500" t="s">
        <v>2016</v>
      </c>
      <c r="AD87" s="500" t="s">
        <v>2016</v>
      </c>
      <c r="AK87" s="500" t="s">
        <v>2016</v>
      </c>
      <c r="AL87" s="500" t="s">
        <v>2016</v>
      </c>
      <c r="AM87" s="500" t="s">
        <v>2016</v>
      </c>
      <c r="AT87" s="500" t="s">
        <v>2016</v>
      </c>
      <c r="AU87" s="500" t="s">
        <v>2016</v>
      </c>
      <c r="AV87" s="500" t="s">
        <v>2016</v>
      </c>
      <c r="BC87" s="500" t="s">
        <v>2016</v>
      </c>
      <c r="BD87" s="500" t="s">
        <v>2016</v>
      </c>
      <c r="BE87" s="500" t="s">
        <v>2016</v>
      </c>
      <c r="BL87" s="500" t="s">
        <v>2016</v>
      </c>
      <c r="BM87" s="500" t="s">
        <v>2016</v>
      </c>
      <c r="BN87" s="500" t="s">
        <v>2016</v>
      </c>
    </row>
    <row r="88" spans="1:66">
      <c r="A88" s="500" t="s">
        <v>2016</v>
      </c>
      <c r="B88" s="429" t="s">
        <v>2016</v>
      </c>
      <c r="C88" s="500" t="s">
        <v>2016</v>
      </c>
      <c r="E88" s="500" t="s">
        <v>2016</v>
      </c>
      <c r="F88" s="500" t="s">
        <v>2016</v>
      </c>
      <c r="G88" s="500" t="s">
        <v>2016</v>
      </c>
      <c r="H88" s="500" t="s">
        <v>2016</v>
      </c>
      <c r="I88" s="500" t="s">
        <v>2016</v>
      </c>
      <c r="J88" s="500" t="s">
        <v>2016</v>
      </c>
      <c r="L88" s="500" t="s">
        <v>2016</v>
      </c>
      <c r="M88" s="500" t="s">
        <v>2016</v>
      </c>
      <c r="N88" s="500" t="s">
        <v>2016</v>
      </c>
      <c r="O88" s="500" t="s">
        <v>2016</v>
      </c>
      <c r="P88" s="500" t="s">
        <v>2016</v>
      </c>
      <c r="Q88" s="500" t="s">
        <v>2016</v>
      </c>
      <c r="S88" s="500" t="s">
        <v>2016</v>
      </c>
      <c r="T88" s="500" t="s">
        <v>2016</v>
      </c>
      <c r="U88" s="500" t="s">
        <v>2016</v>
      </c>
      <c r="AB88" s="500" t="s">
        <v>2016</v>
      </c>
      <c r="AC88" s="500" t="s">
        <v>2016</v>
      </c>
      <c r="AD88" s="500" t="s">
        <v>2016</v>
      </c>
      <c r="AK88" s="500" t="s">
        <v>2016</v>
      </c>
      <c r="AL88" s="500" t="s">
        <v>2016</v>
      </c>
      <c r="AM88" s="500" t="s">
        <v>2016</v>
      </c>
      <c r="AT88" s="500" t="s">
        <v>2016</v>
      </c>
      <c r="AU88" s="500" t="s">
        <v>2016</v>
      </c>
      <c r="AV88" s="500" t="s">
        <v>2016</v>
      </c>
      <c r="BC88" s="500" t="s">
        <v>2016</v>
      </c>
      <c r="BD88" s="500" t="s">
        <v>2016</v>
      </c>
      <c r="BE88" s="500" t="s">
        <v>2016</v>
      </c>
      <c r="BL88" s="500" t="s">
        <v>2016</v>
      </c>
      <c r="BM88" s="500" t="s">
        <v>2016</v>
      </c>
      <c r="BN88" s="500" t="s">
        <v>2016</v>
      </c>
    </row>
    <row r="89" spans="1:66">
      <c r="A89" s="500" t="s">
        <v>2016</v>
      </c>
      <c r="B89" s="429" t="s">
        <v>2016</v>
      </c>
      <c r="C89" s="500" t="s">
        <v>2016</v>
      </c>
      <c r="E89" s="500" t="s">
        <v>2016</v>
      </c>
      <c r="F89" s="500" t="s">
        <v>2016</v>
      </c>
      <c r="G89" s="500" t="s">
        <v>2016</v>
      </c>
      <c r="H89" s="500" t="s">
        <v>2016</v>
      </c>
      <c r="I89" s="500" t="s">
        <v>2016</v>
      </c>
      <c r="J89" s="500" t="s">
        <v>2016</v>
      </c>
      <c r="L89" s="500" t="s">
        <v>2016</v>
      </c>
      <c r="M89" s="500" t="s">
        <v>2016</v>
      </c>
      <c r="N89" s="500" t="s">
        <v>2016</v>
      </c>
      <c r="O89" s="500" t="s">
        <v>2016</v>
      </c>
      <c r="P89" s="500" t="s">
        <v>2016</v>
      </c>
      <c r="Q89" s="500" t="s">
        <v>2016</v>
      </c>
      <c r="S89" s="500" t="s">
        <v>2016</v>
      </c>
      <c r="T89" s="500" t="s">
        <v>2016</v>
      </c>
      <c r="U89" s="500" t="s">
        <v>2016</v>
      </c>
      <c r="AB89" s="500" t="s">
        <v>2016</v>
      </c>
      <c r="AC89" s="500" t="s">
        <v>2016</v>
      </c>
      <c r="AD89" s="500" t="s">
        <v>2016</v>
      </c>
      <c r="AK89" s="500" t="s">
        <v>2016</v>
      </c>
      <c r="AL89" s="500" t="s">
        <v>2016</v>
      </c>
      <c r="AM89" s="500" t="s">
        <v>2016</v>
      </c>
      <c r="AT89" s="500" t="s">
        <v>2016</v>
      </c>
      <c r="AU89" s="500" t="s">
        <v>2016</v>
      </c>
      <c r="AV89" s="500" t="s">
        <v>2016</v>
      </c>
      <c r="BC89" s="500" t="s">
        <v>2016</v>
      </c>
      <c r="BD89" s="500" t="s">
        <v>2016</v>
      </c>
      <c r="BE89" s="500" t="s">
        <v>2016</v>
      </c>
      <c r="BL89" s="500" t="s">
        <v>2016</v>
      </c>
      <c r="BM89" s="500" t="s">
        <v>2016</v>
      </c>
      <c r="BN89" s="500" t="s">
        <v>2016</v>
      </c>
    </row>
    <row r="90" spans="1:66">
      <c r="A90" s="500" t="s">
        <v>2016</v>
      </c>
      <c r="B90" s="429" t="s">
        <v>2016</v>
      </c>
      <c r="C90" s="500" t="s">
        <v>2016</v>
      </c>
      <c r="E90" s="500" t="s">
        <v>2016</v>
      </c>
      <c r="F90" s="500" t="s">
        <v>2016</v>
      </c>
      <c r="G90" s="500" t="s">
        <v>2016</v>
      </c>
      <c r="H90" s="500" t="s">
        <v>2016</v>
      </c>
      <c r="I90" s="500" t="s">
        <v>2016</v>
      </c>
      <c r="J90" s="500" t="s">
        <v>2016</v>
      </c>
      <c r="L90" s="500" t="s">
        <v>2016</v>
      </c>
      <c r="M90" s="500" t="s">
        <v>2016</v>
      </c>
      <c r="N90" s="500" t="s">
        <v>2016</v>
      </c>
      <c r="O90" s="500" t="s">
        <v>2016</v>
      </c>
      <c r="P90" s="500" t="s">
        <v>2016</v>
      </c>
      <c r="Q90" s="500" t="s">
        <v>2016</v>
      </c>
      <c r="S90" s="500" t="s">
        <v>2016</v>
      </c>
      <c r="T90" s="500" t="s">
        <v>2016</v>
      </c>
      <c r="U90" s="500" t="s">
        <v>2016</v>
      </c>
      <c r="AB90" s="500" t="s">
        <v>2016</v>
      </c>
      <c r="AC90" s="500" t="s">
        <v>2016</v>
      </c>
      <c r="AD90" s="500" t="s">
        <v>2016</v>
      </c>
      <c r="AK90" s="500" t="s">
        <v>2016</v>
      </c>
      <c r="AL90" s="500" t="s">
        <v>2016</v>
      </c>
      <c r="AM90" s="500" t="s">
        <v>2016</v>
      </c>
      <c r="AT90" s="500" t="s">
        <v>2016</v>
      </c>
      <c r="AU90" s="500" t="s">
        <v>2016</v>
      </c>
      <c r="AV90" s="500" t="s">
        <v>2016</v>
      </c>
      <c r="BC90" s="500" t="s">
        <v>2016</v>
      </c>
      <c r="BD90" s="500" t="s">
        <v>2016</v>
      </c>
      <c r="BE90" s="500" t="s">
        <v>2016</v>
      </c>
      <c r="BL90" s="500" t="s">
        <v>2016</v>
      </c>
      <c r="BM90" s="500" t="s">
        <v>2016</v>
      </c>
      <c r="BN90" s="500" t="s">
        <v>2016</v>
      </c>
    </row>
    <row r="91" spans="1:66">
      <c r="A91" s="500" t="s">
        <v>2016</v>
      </c>
      <c r="B91" s="429" t="s">
        <v>2016</v>
      </c>
      <c r="C91" s="500" t="s">
        <v>2016</v>
      </c>
      <c r="E91" s="500" t="s">
        <v>2016</v>
      </c>
      <c r="F91" s="500" t="s">
        <v>2016</v>
      </c>
      <c r="G91" s="500" t="s">
        <v>2016</v>
      </c>
      <c r="H91" s="500" t="s">
        <v>2016</v>
      </c>
      <c r="I91" s="500" t="s">
        <v>2016</v>
      </c>
      <c r="J91" s="500" t="s">
        <v>2016</v>
      </c>
      <c r="L91" s="500" t="s">
        <v>2016</v>
      </c>
      <c r="M91" s="500" t="s">
        <v>2016</v>
      </c>
      <c r="N91" s="500" t="s">
        <v>2016</v>
      </c>
      <c r="O91" s="500" t="s">
        <v>2016</v>
      </c>
      <c r="P91" s="500" t="s">
        <v>2016</v>
      </c>
      <c r="Q91" s="500" t="s">
        <v>2016</v>
      </c>
      <c r="S91" s="500" t="s">
        <v>2016</v>
      </c>
      <c r="T91" s="500" t="s">
        <v>2016</v>
      </c>
      <c r="U91" s="500" t="s">
        <v>2016</v>
      </c>
      <c r="AB91" s="500" t="s">
        <v>2016</v>
      </c>
      <c r="AC91" s="500" t="s">
        <v>2016</v>
      </c>
      <c r="AD91" s="500" t="s">
        <v>2016</v>
      </c>
      <c r="AK91" s="500" t="s">
        <v>2016</v>
      </c>
      <c r="AL91" s="500" t="s">
        <v>2016</v>
      </c>
      <c r="AM91" s="500" t="s">
        <v>2016</v>
      </c>
      <c r="AT91" s="500" t="s">
        <v>2016</v>
      </c>
      <c r="AU91" s="500" t="s">
        <v>2016</v>
      </c>
      <c r="AV91" s="500" t="s">
        <v>2016</v>
      </c>
      <c r="BC91" s="500" t="s">
        <v>2016</v>
      </c>
      <c r="BD91" s="500" t="s">
        <v>2016</v>
      </c>
      <c r="BE91" s="500" t="s">
        <v>2016</v>
      </c>
      <c r="BL91" s="500" t="s">
        <v>2016</v>
      </c>
      <c r="BM91" s="500" t="s">
        <v>2016</v>
      </c>
      <c r="BN91" s="500" t="s">
        <v>2016</v>
      </c>
    </row>
    <row r="92" spans="1:66">
      <c r="A92" s="500" t="s">
        <v>2016</v>
      </c>
      <c r="B92" s="429" t="s">
        <v>2016</v>
      </c>
      <c r="C92" s="500" t="s">
        <v>2016</v>
      </c>
      <c r="E92" s="500" t="s">
        <v>2016</v>
      </c>
      <c r="F92" s="500" t="s">
        <v>2016</v>
      </c>
      <c r="G92" s="500" t="s">
        <v>2016</v>
      </c>
      <c r="H92" s="500" t="s">
        <v>2016</v>
      </c>
      <c r="I92" s="500" t="s">
        <v>2016</v>
      </c>
      <c r="J92" s="500" t="s">
        <v>2016</v>
      </c>
      <c r="L92" s="500" t="s">
        <v>2016</v>
      </c>
      <c r="M92" s="500" t="s">
        <v>2016</v>
      </c>
      <c r="N92" s="500" t="s">
        <v>2016</v>
      </c>
      <c r="O92" s="500" t="s">
        <v>2016</v>
      </c>
      <c r="P92" s="500" t="s">
        <v>2016</v>
      </c>
      <c r="Q92" s="500" t="s">
        <v>2016</v>
      </c>
      <c r="S92" s="500" t="s">
        <v>2016</v>
      </c>
      <c r="T92" s="500" t="s">
        <v>2016</v>
      </c>
      <c r="U92" s="500" t="s">
        <v>2016</v>
      </c>
      <c r="AB92" s="500" t="s">
        <v>2016</v>
      </c>
      <c r="AC92" s="500" t="s">
        <v>2016</v>
      </c>
      <c r="AD92" s="500" t="s">
        <v>2016</v>
      </c>
      <c r="AK92" s="500" t="s">
        <v>2016</v>
      </c>
      <c r="AL92" s="500" t="s">
        <v>2016</v>
      </c>
      <c r="AM92" s="500" t="s">
        <v>2016</v>
      </c>
      <c r="AT92" s="500" t="s">
        <v>2016</v>
      </c>
      <c r="AU92" s="500" t="s">
        <v>2016</v>
      </c>
      <c r="AV92" s="500" t="s">
        <v>2016</v>
      </c>
      <c r="BC92" s="500" t="s">
        <v>2016</v>
      </c>
      <c r="BD92" s="500" t="s">
        <v>2016</v>
      </c>
      <c r="BE92" s="500" t="s">
        <v>2016</v>
      </c>
      <c r="BL92" s="500" t="s">
        <v>2016</v>
      </c>
      <c r="BM92" s="500" t="s">
        <v>2016</v>
      </c>
      <c r="BN92" s="500" t="s">
        <v>2016</v>
      </c>
    </row>
    <row r="93" spans="1:66">
      <c r="A93" s="500" t="s">
        <v>2016</v>
      </c>
      <c r="B93" s="429" t="s">
        <v>2016</v>
      </c>
      <c r="C93" s="500" t="s">
        <v>2016</v>
      </c>
      <c r="E93" s="500" t="s">
        <v>2016</v>
      </c>
      <c r="F93" s="500" t="s">
        <v>2016</v>
      </c>
      <c r="G93" s="500" t="s">
        <v>2016</v>
      </c>
      <c r="H93" s="500" t="s">
        <v>2016</v>
      </c>
      <c r="I93" s="500" t="s">
        <v>2016</v>
      </c>
      <c r="J93" s="500" t="s">
        <v>2016</v>
      </c>
      <c r="L93" s="500" t="s">
        <v>2016</v>
      </c>
      <c r="M93" s="500" t="s">
        <v>2016</v>
      </c>
      <c r="N93" s="500" t="s">
        <v>2016</v>
      </c>
      <c r="O93" s="500" t="s">
        <v>2016</v>
      </c>
      <c r="P93" s="500" t="s">
        <v>2016</v>
      </c>
      <c r="Q93" s="500" t="s">
        <v>2016</v>
      </c>
      <c r="S93" s="500" t="s">
        <v>2016</v>
      </c>
      <c r="T93" s="500" t="s">
        <v>2016</v>
      </c>
      <c r="U93" s="500" t="s">
        <v>2016</v>
      </c>
      <c r="AB93" s="500" t="s">
        <v>2016</v>
      </c>
      <c r="AC93" s="500" t="s">
        <v>2016</v>
      </c>
      <c r="AD93" s="500" t="s">
        <v>2016</v>
      </c>
      <c r="AK93" s="500" t="s">
        <v>2016</v>
      </c>
      <c r="AL93" s="500" t="s">
        <v>2016</v>
      </c>
      <c r="AM93" s="500" t="s">
        <v>2016</v>
      </c>
      <c r="AT93" s="500" t="s">
        <v>2016</v>
      </c>
      <c r="AU93" s="500" t="s">
        <v>2016</v>
      </c>
      <c r="AV93" s="500" t="s">
        <v>2016</v>
      </c>
      <c r="BC93" s="500" t="s">
        <v>2016</v>
      </c>
      <c r="BD93" s="500" t="s">
        <v>2016</v>
      </c>
      <c r="BE93" s="500" t="s">
        <v>2016</v>
      </c>
      <c r="BL93" s="500" t="s">
        <v>2016</v>
      </c>
      <c r="BM93" s="500" t="s">
        <v>2016</v>
      </c>
      <c r="BN93" s="500" t="s">
        <v>2016</v>
      </c>
    </row>
    <row r="94" spans="1:66">
      <c r="A94" s="500" t="s">
        <v>2016</v>
      </c>
      <c r="B94" s="429" t="s">
        <v>2016</v>
      </c>
      <c r="C94" s="500" t="s">
        <v>2016</v>
      </c>
      <c r="E94" s="500" t="s">
        <v>2016</v>
      </c>
      <c r="F94" s="500" t="s">
        <v>2016</v>
      </c>
      <c r="G94" s="500" t="s">
        <v>2016</v>
      </c>
      <c r="H94" s="500" t="s">
        <v>2016</v>
      </c>
      <c r="I94" s="500" t="s">
        <v>2016</v>
      </c>
      <c r="J94" s="500" t="s">
        <v>2016</v>
      </c>
      <c r="L94" s="500" t="s">
        <v>2016</v>
      </c>
      <c r="M94" s="500" t="s">
        <v>2016</v>
      </c>
      <c r="N94" s="500" t="s">
        <v>2016</v>
      </c>
      <c r="O94" s="500" t="s">
        <v>2016</v>
      </c>
      <c r="P94" s="500" t="s">
        <v>2016</v>
      </c>
      <c r="Q94" s="500" t="s">
        <v>2016</v>
      </c>
      <c r="S94" s="500" t="s">
        <v>2016</v>
      </c>
      <c r="T94" s="500" t="s">
        <v>2016</v>
      </c>
      <c r="U94" s="500" t="s">
        <v>2016</v>
      </c>
      <c r="AB94" s="500" t="s">
        <v>2016</v>
      </c>
      <c r="AC94" s="500" t="s">
        <v>2016</v>
      </c>
      <c r="AD94" s="500" t="s">
        <v>2016</v>
      </c>
      <c r="AK94" s="500" t="s">
        <v>2016</v>
      </c>
      <c r="AL94" s="500" t="s">
        <v>2016</v>
      </c>
      <c r="AM94" s="500" t="s">
        <v>2016</v>
      </c>
      <c r="AT94" s="500" t="s">
        <v>2016</v>
      </c>
      <c r="AU94" s="500" t="s">
        <v>2016</v>
      </c>
      <c r="AV94" s="500" t="s">
        <v>2016</v>
      </c>
      <c r="BC94" s="500" t="s">
        <v>2016</v>
      </c>
      <c r="BD94" s="500" t="s">
        <v>2016</v>
      </c>
      <c r="BE94" s="500" t="s">
        <v>2016</v>
      </c>
      <c r="BL94" s="500" t="s">
        <v>2016</v>
      </c>
      <c r="BM94" s="500" t="s">
        <v>2016</v>
      </c>
      <c r="BN94" s="500" t="s">
        <v>2016</v>
      </c>
    </row>
    <row r="95" spans="1:66">
      <c r="A95" s="500" t="s">
        <v>2016</v>
      </c>
      <c r="B95" s="429" t="s">
        <v>2016</v>
      </c>
      <c r="C95" s="500" t="s">
        <v>2016</v>
      </c>
      <c r="E95" s="500" t="s">
        <v>2016</v>
      </c>
      <c r="F95" s="500" t="s">
        <v>2016</v>
      </c>
      <c r="G95" s="500" t="s">
        <v>2016</v>
      </c>
      <c r="H95" s="500" t="s">
        <v>2016</v>
      </c>
      <c r="I95" s="500" t="s">
        <v>2016</v>
      </c>
      <c r="J95" s="500" t="s">
        <v>2016</v>
      </c>
      <c r="L95" s="500" t="s">
        <v>2016</v>
      </c>
      <c r="M95" s="500" t="s">
        <v>2016</v>
      </c>
      <c r="N95" s="500" t="s">
        <v>2016</v>
      </c>
      <c r="O95" s="500" t="s">
        <v>2016</v>
      </c>
      <c r="P95" s="500" t="s">
        <v>2016</v>
      </c>
      <c r="Q95" s="500" t="s">
        <v>2016</v>
      </c>
      <c r="S95" s="500" t="s">
        <v>2016</v>
      </c>
      <c r="T95" s="500" t="s">
        <v>2016</v>
      </c>
      <c r="U95" s="500" t="s">
        <v>2016</v>
      </c>
      <c r="AB95" s="500" t="s">
        <v>2016</v>
      </c>
      <c r="AC95" s="500" t="s">
        <v>2016</v>
      </c>
      <c r="AD95" s="500" t="s">
        <v>2016</v>
      </c>
      <c r="AK95" s="500" t="s">
        <v>2016</v>
      </c>
      <c r="AL95" s="500" t="s">
        <v>2016</v>
      </c>
      <c r="AM95" s="500" t="s">
        <v>2016</v>
      </c>
      <c r="AT95" s="500" t="s">
        <v>2016</v>
      </c>
      <c r="AU95" s="500" t="s">
        <v>2016</v>
      </c>
      <c r="AV95" s="500" t="s">
        <v>2016</v>
      </c>
      <c r="BC95" s="500" t="s">
        <v>2016</v>
      </c>
      <c r="BD95" s="500" t="s">
        <v>2016</v>
      </c>
      <c r="BE95" s="500" t="s">
        <v>2016</v>
      </c>
      <c r="BL95" s="500" t="s">
        <v>2016</v>
      </c>
      <c r="BM95" s="500" t="s">
        <v>2016</v>
      </c>
      <c r="BN95" s="500" t="s">
        <v>2016</v>
      </c>
    </row>
    <row r="96" spans="1:66">
      <c r="A96" s="500" t="s">
        <v>2016</v>
      </c>
      <c r="B96" s="429" t="s">
        <v>2016</v>
      </c>
      <c r="C96" s="500" t="s">
        <v>2016</v>
      </c>
      <c r="E96" s="500" t="s">
        <v>2016</v>
      </c>
      <c r="F96" s="500" t="s">
        <v>2016</v>
      </c>
      <c r="G96" s="500" t="s">
        <v>2016</v>
      </c>
      <c r="H96" s="500" t="s">
        <v>2016</v>
      </c>
      <c r="I96" s="500" t="s">
        <v>2016</v>
      </c>
      <c r="J96" s="500" t="s">
        <v>2016</v>
      </c>
      <c r="L96" s="500" t="s">
        <v>2016</v>
      </c>
      <c r="M96" s="500" t="s">
        <v>2016</v>
      </c>
      <c r="N96" s="500" t="s">
        <v>2016</v>
      </c>
      <c r="O96" s="500" t="s">
        <v>2016</v>
      </c>
      <c r="P96" s="500" t="s">
        <v>2016</v>
      </c>
      <c r="Q96" s="500" t="s">
        <v>2016</v>
      </c>
      <c r="S96" s="500" t="s">
        <v>2016</v>
      </c>
      <c r="T96" s="500" t="s">
        <v>2016</v>
      </c>
      <c r="U96" s="500" t="s">
        <v>2016</v>
      </c>
      <c r="AB96" s="500" t="s">
        <v>2016</v>
      </c>
      <c r="AC96" s="500" t="s">
        <v>2016</v>
      </c>
      <c r="AD96" s="500" t="s">
        <v>2016</v>
      </c>
      <c r="AK96" s="500" t="s">
        <v>2016</v>
      </c>
      <c r="AL96" s="500" t="s">
        <v>2016</v>
      </c>
      <c r="AM96" s="500" t="s">
        <v>2016</v>
      </c>
      <c r="AT96" s="500" t="s">
        <v>2016</v>
      </c>
      <c r="AU96" s="500" t="s">
        <v>2016</v>
      </c>
      <c r="AV96" s="500" t="s">
        <v>2016</v>
      </c>
      <c r="BC96" s="500" t="s">
        <v>2016</v>
      </c>
      <c r="BD96" s="500" t="s">
        <v>2016</v>
      </c>
      <c r="BE96" s="500" t="s">
        <v>2016</v>
      </c>
      <c r="BL96" s="500" t="s">
        <v>2016</v>
      </c>
      <c r="BM96" s="500" t="s">
        <v>2016</v>
      </c>
      <c r="BN96" s="500" t="s">
        <v>2016</v>
      </c>
    </row>
    <row r="97" spans="1:66">
      <c r="A97" s="500" t="s">
        <v>2016</v>
      </c>
      <c r="B97" s="429" t="s">
        <v>2016</v>
      </c>
      <c r="C97" s="500" t="s">
        <v>2016</v>
      </c>
      <c r="E97" s="500" t="s">
        <v>2016</v>
      </c>
      <c r="F97" s="500" t="s">
        <v>2016</v>
      </c>
      <c r="G97" s="500" t="s">
        <v>2016</v>
      </c>
      <c r="H97" s="500" t="s">
        <v>2016</v>
      </c>
      <c r="I97" s="500" t="s">
        <v>2016</v>
      </c>
      <c r="J97" s="500" t="s">
        <v>2016</v>
      </c>
      <c r="L97" s="500" t="s">
        <v>2016</v>
      </c>
      <c r="M97" s="500" t="s">
        <v>2016</v>
      </c>
      <c r="N97" s="500" t="s">
        <v>2016</v>
      </c>
      <c r="O97" s="500" t="s">
        <v>2016</v>
      </c>
      <c r="P97" s="500" t="s">
        <v>2016</v>
      </c>
      <c r="Q97" s="500" t="s">
        <v>2016</v>
      </c>
      <c r="S97" s="500" t="s">
        <v>2016</v>
      </c>
      <c r="T97" s="500" t="s">
        <v>2016</v>
      </c>
      <c r="U97" s="500" t="s">
        <v>2016</v>
      </c>
      <c r="AB97" s="500" t="s">
        <v>2016</v>
      </c>
      <c r="AC97" s="500" t="s">
        <v>2016</v>
      </c>
      <c r="AD97" s="500" t="s">
        <v>2016</v>
      </c>
      <c r="AK97" s="500" t="s">
        <v>2016</v>
      </c>
      <c r="AL97" s="500" t="s">
        <v>2016</v>
      </c>
      <c r="AM97" s="500" t="s">
        <v>2016</v>
      </c>
      <c r="AT97" s="500" t="s">
        <v>2016</v>
      </c>
      <c r="AU97" s="500" t="s">
        <v>2016</v>
      </c>
      <c r="AV97" s="500" t="s">
        <v>2016</v>
      </c>
      <c r="BC97" s="500" t="s">
        <v>2016</v>
      </c>
      <c r="BD97" s="500" t="s">
        <v>2016</v>
      </c>
      <c r="BE97" s="500" t="s">
        <v>2016</v>
      </c>
      <c r="BL97" s="500" t="s">
        <v>2016</v>
      </c>
      <c r="BM97" s="500" t="s">
        <v>2016</v>
      </c>
      <c r="BN97" s="500" t="s">
        <v>2016</v>
      </c>
    </row>
    <row r="98" spans="1:66">
      <c r="A98" s="500" t="s">
        <v>2016</v>
      </c>
      <c r="B98" s="429" t="s">
        <v>2016</v>
      </c>
      <c r="C98" s="500" t="s">
        <v>2016</v>
      </c>
      <c r="E98" s="500" t="s">
        <v>2016</v>
      </c>
      <c r="F98" s="500" t="s">
        <v>2016</v>
      </c>
      <c r="G98" s="500" t="s">
        <v>2016</v>
      </c>
      <c r="H98" s="500" t="s">
        <v>2016</v>
      </c>
      <c r="I98" s="500" t="s">
        <v>2016</v>
      </c>
      <c r="J98" s="500" t="s">
        <v>2016</v>
      </c>
      <c r="L98" s="500" t="s">
        <v>2016</v>
      </c>
      <c r="M98" s="500" t="s">
        <v>2016</v>
      </c>
      <c r="N98" s="500" t="s">
        <v>2016</v>
      </c>
      <c r="O98" s="500" t="s">
        <v>2016</v>
      </c>
      <c r="P98" s="500" t="s">
        <v>2016</v>
      </c>
      <c r="Q98" s="500" t="s">
        <v>2016</v>
      </c>
      <c r="S98" s="500" t="s">
        <v>2016</v>
      </c>
      <c r="T98" s="500" t="s">
        <v>2016</v>
      </c>
      <c r="U98" s="500" t="s">
        <v>2016</v>
      </c>
      <c r="AB98" s="500" t="s">
        <v>2016</v>
      </c>
      <c r="AC98" s="500" t="s">
        <v>2016</v>
      </c>
      <c r="AD98" s="500" t="s">
        <v>2016</v>
      </c>
      <c r="AK98" s="500" t="s">
        <v>2016</v>
      </c>
      <c r="AL98" s="500" t="s">
        <v>2016</v>
      </c>
      <c r="AM98" s="500" t="s">
        <v>2016</v>
      </c>
      <c r="AT98" s="500" t="s">
        <v>2016</v>
      </c>
      <c r="AU98" s="500" t="s">
        <v>2016</v>
      </c>
      <c r="AV98" s="500" t="s">
        <v>2016</v>
      </c>
      <c r="BC98" s="500" t="s">
        <v>2016</v>
      </c>
      <c r="BD98" s="500" t="s">
        <v>2016</v>
      </c>
      <c r="BE98" s="500" t="s">
        <v>2016</v>
      </c>
      <c r="BL98" s="500" t="s">
        <v>2016</v>
      </c>
      <c r="BM98" s="500" t="s">
        <v>2016</v>
      </c>
      <c r="BN98" s="500" t="s">
        <v>2016</v>
      </c>
    </row>
    <row r="99" spans="1:66">
      <c r="A99" s="500" t="s">
        <v>2016</v>
      </c>
      <c r="B99" s="429" t="s">
        <v>2016</v>
      </c>
      <c r="C99" s="500" t="s">
        <v>2016</v>
      </c>
      <c r="E99" s="500" t="s">
        <v>2016</v>
      </c>
      <c r="F99" s="500" t="s">
        <v>2016</v>
      </c>
      <c r="G99" s="500" t="s">
        <v>2016</v>
      </c>
      <c r="H99" s="500" t="s">
        <v>2016</v>
      </c>
      <c r="I99" s="500" t="s">
        <v>2016</v>
      </c>
      <c r="J99" s="500" t="s">
        <v>2016</v>
      </c>
      <c r="L99" s="500" t="s">
        <v>2016</v>
      </c>
      <c r="M99" s="500" t="s">
        <v>2016</v>
      </c>
      <c r="N99" s="500" t="s">
        <v>2016</v>
      </c>
      <c r="O99" s="500" t="s">
        <v>2016</v>
      </c>
      <c r="P99" s="500" t="s">
        <v>2016</v>
      </c>
      <c r="Q99" s="500" t="s">
        <v>2016</v>
      </c>
      <c r="S99" s="500" t="s">
        <v>2016</v>
      </c>
      <c r="T99" s="500" t="s">
        <v>2016</v>
      </c>
      <c r="U99" s="500" t="s">
        <v>2016</v>
      </c>
      <c r="AB99" s="500" t="s">
        <v>2016</v>
      </c>
      <c r="AC99" s="500" t="s">
        <v>2016</v>
      </c>
      <c r="AD99" s="500" t="s">
        <v>2016</v>
      </c>
      <c r="AK99" s="500" t="s">
        <v>2016</v>
      </c>
      <c r="AL99" s="500" t="s">
        <v>2016</v>
      </c>
      <c r="AM99" s="500" t="s">
        <v>2016</v>
      </c>
      <c r="AT99" s="500" t="s">
        <v>2016</v>
      </c>
      <c r="AU99" s="500" t="s">
        <v>2016</v>
      </c>
      <c r="AV99" s="500" t="s">
        <v>2016</v>
      </c>
      <c r="BC99" s="500" t="s">
        <v>2016</v>
      </c>
      <c r="BD99" s="500" t="s">
        <v>2016</v>
      </c>
      <c r="BE99" s="500" t="s">
        <v>2016</v>
      </c>
      <c r="BL99" s="500" t="s">
        <v>2016</v>
      </c>
      <c r="BM99" s="500" t="s">
        <v>2016</v>
      </c>
      <c r="BN99" s="500" t="s">
        <v>2016</v>
      </c>
    </row>
    <row r="100" spans="1:66">
      <c r="A100" s="500" t="s">
        <v>2016</v>
      </c>
      <c r="B100" s="429" t="s">
        <v>2016</v>
      </c>
      <c r="C100" s="500" t="s">
        <v>2016</v>
      </c>
      <c r="E100" s="500" t="s">
        <v>2016</v>
      </c>
      <c r="F100" s="500" t="s">
        <v>2016</v>
      </c>
      <c r="G100" s="500" t="s">
        <v>2016</v>
      </c>
      <c r="H100" s="500" t="s">
        <v>2016</v>
      </c>
      <c r="I100" s="500" t="s">
        <v>2016</v>
      </c>
      <c r="J100" s="500" t="s">
        <v>2016</v>
      </c>
      <c r="L100" s="500" t="s">
        <v>2016</v>
      </c>
      <c r="M100" s="500" t="s">
        <v>2016</v>
      </c>
      <c r="N100" s="500" t="s">
        <v>2016</v>
      </c>
      <c r="O100" s="500" t="s">
        <v>2016</v>
      </c>
      <c r="P100" s="500" t="s">
        <v>2016</v>
      </c>
      <c r="Q100" s="500" t="s">
        <v>2016</v>
      </c>
      <c r="S100" s="500" t="s">
        <v>2016</v>
      </c>
      <c r="T100" s="500" t="s">
        <v>2016</v>
      </c>
      <c r="U100" s="500" t="s">
        <v>2016</v>
      </c>
      <c r="AB100" s="500" t="s">
        <v>2016</v>
      </c>
      <c r="AC100" s="500" t="s">
        <v>2016</v>
      </c>
      <c r="AD100" s="500" t="s">
        <v>2016</v>
      </c>
      <c r="AK100" s="500" t="s">
        <v>2016</v>
      </c>
      <c r="AL100" s="500" t="s">
        <v>2016</v>
      </c>
      <c r="AM100" s="500" t="s">
        <v>2016</v>
      </c>
      <c r="AT100" s="500" t="s">
        <v>2016</v>
      </c>
      <c r="AU100" s="500" t="s">
        <v>2016</v>
      </c>
      <c r="AV100" s="500" t="s">
        <v>2016</v>
      </c>
      <c r="BC100" s="500" t="s">
        <v>2016</v>
      </c>
      <c r="BD100" s="500" t="s">
        <v>2016</v>
      </c>
      <c r="BE100" s="500" t="s">
        <v>2016</v>
      </c>
      <c r="BL100" s="500" t="s">
        <v>2016</v>
      </c>
      <c r="BM100" s="500" t="s">
        <v>2016</v>
      </c>
      <c r="BN100" s="500" t="s">
        <v>2016</v>
      </c>
    </row>
    <row r="101" spans="1:66">
      <c r="A101" s="500" t="s">
        <v>2016</v>
      </c>
      <c r="B101" s="429" t="s">
        <v>2016</v>
      </c>
      <c r="C101" s="500" t="s">
        <v>2016</v>
      </c>
      <c r="E101" s="500" t="s">
        <v>2016</v>
      </c>
      <c r="F101" s="500" t="s">
        <v>2016</v>
      </c>
      <c r="G101" s="500" t="s">
        <v>2016</v>
      </c>
      <c r="H101" s="500" t="s">
        <v>2016</v>
      </c>
      <c r="I101" s="500" t="s">
        <v>2016</v>
      </c>
      <c r="J101" s="500" t="s">
        <v>2016</v>
      </c>
      <c r="L101" s="500" t="s">
        <v>2016</v>
      </c>
      <c r="M101" s="500" t="s">
        <v>2016</v>
      </c>
      <c r="N101" s="500" t="s">
        <v>2016</v>
      </c>
      <c r="O101" s="500" t="s">
        <v>2016</v>
      </c>
      <c r="P101" s="500" t="s">
        <v>2016</v>
      </c>
      <c r="Q101" s="500" t="s">
        <v>2016</v>
      </c>
      <c r="S101" s="500" t="s">
        <v>2016</v>
      </c>
      <c r="T101" s="500" t="s">
        <v>2016</v>
      </c>
      <c r="U101" s="500" t="s">
        <v>2016</v>
      </c>
      <c r="AB101" s="500" t="s">
        <v>2016</v>
      </c>
      <c r="AC101" s="500" t="s">
        <v>2016</v>
      </c>
      <c r="AD101" s="500" t="s">
        <v>2016</v>
      </c>
      <c r="AK101" s="500" t="s">
        <v>2016</v>
      </c>
      <c r="AL101" s="500" t="s">
        <v>2016</v>
      </c>
      <c r="AM101" s="500" t="s">
        <v>2016</v>
      </c>
      <c r="AT101" s="500" t="s">
        <v>2016</v>
      </c>
      <c r="AU101" s="500" t="s">
        <v>2016</v>
      </c>
      <c r="AV101" s="500" t="s">
        <v>2016</v>
      </c>
      <c r="BC101" s="500" t="s">
        <v>2016</v>
      </c>
      <c r="BD101" s="500" t="s">
        <v>2016</v>
      </c>
      <c r="BE101" s="500" t="s">
        <v>2016</v>
      </c>
      <c r="BL101" s="500" t="s">
        <v>2016</v>
      </c>
      <c r="BM101" s="500" t="s">
        <v>2016</v>
      </c>
      <c r="BN101" s="500" t="s">
        <v>2016</v>
      </c>
    </row>
    <row r="102" spans="1:66">
      <c r="A102" s="500" t="s">
        <v>2016</v>
      </c>
      <c r="B102" s="429" t="s">
        <v>2016</v>
      </c>
      <c r="C102" s="500" t="s">
        <v>2016</v>
      </c>
      <c r="E102" s="500" t="s">
        <v>2016</v>
      </c>
      <c r="F102" s="500" t="s">
        <v>2016</v>
      </c>
      <c r="G102" s="500" t="s">
        <v>2016</v>
      </c>
      <c r="H102" s="500" t="s">
        <v>2016</v>
      </c>
      <c r="I102" s="500" t="s">
        <v>2016</v>
      </c>
      <c r="J102" s="500" t="s">
        <v>2016</v>
      </c>
      <c r="L102" s="500" t="s">
        <v>2016</v>
      </c>
      <c r="M102" s="500" t="s">
        <v>2016</v>
      </c>
      <c r="N102" s="500" t="s">
        <v>2016</v>
      </c>
      <c r="O102" s="500" t="s">
        <v>2016</v>
      </c>
      <c r="P102" s="500" t="s">
        <v>2016</v>
      </c>
      <c r="Q102" s="500" t="s">
        <v>2016</v>
      </c>
      <c r="S102" s="500" t="s">
        <v>2016</v>
      </c>
      <c r="T102" s="500" t="s">
        <v>2016</v>
      </c>
      <c r="U102" s="500" t="s">
        <v>2016</v>
      </c>
      <c r="AB102" s="500" t="s">
        <v>2016</v>
      </c>
      <c r="AC102" s="500" t="s">
        <v>2016</v>
      </c>
      <c r="AD102" s="500" t="s">
        <v>2016</v>
      </c>
      <c r="AK102" s="500" t="s">
        <v>2016</v>
      </c>
      <c r="AL102" s="500" t="s">
        <v>2016</v>
      </c>
      <c r="AM102" s="500" t="s">
        <v>2016</v>
      </c>
      <c r="AT102" s="500" t="s">
        <v>2016</v>
      </c>
      <c r="AU102" s="500" t="s">
        <v>2016</v>
      </c>
      <c r="AV102" s="500" t="s">
        <v>2016</v>
      </c>
      <c r="BC102" s="500" t="s">
        <v>2016</v>
      </c>
      <c r="BD102" s="500" t="s">
        <v>2016</v>
      </c>
      <c r="BE102" s="500" t="s">
        <v>2016</v>
      </c>
      <c r="BL102" s="500" t="s">
        <v>2016</v>
      </c>
      <c r="BM102" s="500" t="s">
        <v>2016</v>
      </c>
      <c r="BN102" s="500" t="s">
        <v>2016</v>
      </c>
    </row>
    <row r="103" spans="1:66">
      <c r="A103" s="500" t="s">
        <v>2016</v>
      </c>
      <c r="B103" s="429" t="s">
        <v>2016</v>
      </c>
      <c r="C103" s="500" t="s">
        <v>2016</v>
      </c>
      <c r="E103" s="500" t="s">
        <v>2016</v>
      </c>
      <c r="F103" s="500" t="s">
        <v>2016</v>
      </c>
      <c r="G103" s="500" t="s">
        <v>2016</v>
      </c>
      <c r="H103" s="500" t="s">
        <v>2016</v>
      </c>
      <c r="I103" s="500" t="s">
        <v>2016</v>
      </c>
      <c r="J103" s="500" t="s">
        <v>2016</v>
      </c>
      <c r="L103" s="500" t="s">
        <v>2016</v>
      </c>
      <c r="M103" s="500" t="s">
        <v>2016</v>
      </c>
      <c r="N103" s="500" t="s">
        <v>2016</v>
      </c>
      <c r="O103" s="500" t="s">
        <v>2016</v>
      </c>
      <c r="P103" s="500" t="s">
        <v>2016</v>
      </c>
      <c r="Q103" s="500" t="s">
        <v>2016</v>
      </c>
      <c r="S103" s="500" t="s">
        <v>2016</v>
      </c>
      <c r="T103" s="500" t="s">
        <v>2016</v>
      </c>
      <c r="U103" s="500" t="s">
        <v>2016</v>
      </c>
      <c r="AB103" s="500" t="s">
        <v>2016</v>
      </c>
      <c r="AC103" s="500" t="s">
        <v>2016</v>
      </c>
      <c r="AD103" s="500" t="s">
        <v>2016</v>
      </c>
      <c r="AK103" s="500" t="s">
        <v>2016</v>
      </c>
      <c r="AL103" s="500" t="s">
        <v>2016</v>
      </c>
      <c r="AM103" s="500" t="s">
        <v>2016</v>
      </c>
      <c r="AT103" s="500" t="s">
        <v>2016</v>
      </c>
      <c r="AU103" s="500" t="s">
        <v>2016</v>
      </c>
      <c r="AV103" s="500" t="s">
        <v>2016</v>
      </c>
      <c r="BC103" s="500" t="s">
        <v>2016</v>
      </c>
      <c r="BD103" s="500" t="s">
        <v>2016</v>
      </c>
      <c r="BE103" s="500" t="s">
        <v>2016</v>
      </c>
      <c r="BL103" s="500" t="s">
        <v>2016</v>
      </c>
      <c r="BM103" s="500" t="s">
        <v>2016</v>
      </c>
      <c r="BN103" s="500" t="s">
        <v>2016</v>
      </c>
    </row>
    <row r="104" spans="1:66">
      <c r="A104" s="500" t="s">
        <v>2016</v>
      </c>
      <c r="B104" s="429" t="s">
        <v>2016</v>
      </c>
      <c r="C104" s="500" t="s">
        <v>2016</v>
      </c>
      <c r="E104" s="500" t="s">
        <v>2016</v>
      </c>
      <c r="F104" s="500" t="s">
        <v>2016</v>
      </c>
      <c r="G104" s="500" t="s">
        <v>2016</v>
      </c>
      <c r="H104" s="500" t="s">
        <v>2016</v>
      </c>
      <c r="I104" s="500" t="s">
        <v>2016</v>
      </c>
      <c r="J104" s="500" t="s">
        <v>2016</v>
      </c>
      <c r="L104" s="500" t="s">
        <v>2016</v>
      </c>
      <c r="M104" s="500" t="s">
        <v>2016</v>
      </c>
      <c r="N104" s="500" t="s">
        <v>2016</v>
      </c>
      <c r="O104" s="500" t="s">
        <v>2016</v>
      </c>
      <c r="P104" s="500" t="s">
        <v>2016</v>
      </c>
      <c r="Q104" s="500" t="s">
        <v>2016</v>
      </c>
      <c r="S104" s="500" t="s">
        <v>2016</v>
      </c>
      <c r="T104" s="500" t="s">
        <v>2016</v>
      </c>
      <c r="U104" s="500" t="s">
        <v>2016</v>
      </c>
      <c r="AB104" s="500" t="s">
        <v>2016</v>
      </c>
      <c r="AC104" s="500" t="s">
        <v>2016</v>
      </c>
      <c r="AD104" s="500" t="s">
        <v>2016</v>
      </c>
      <c r="AK104" s="500" t="s">
        <v>2016</v>
      </c>
      <c r="AL104" s="500" t="s">
        <v>2016</v>
      </c>
      <c r="AM104" s="500" t="s">
        <v>2016</v>
      </c>
      <c r="AT104" s="500" t="s">
        <v>2016</v>
      </c>
      <c r="AU104" s="500" t="s">
        <v>2016</v>
      </c>
      <c r="AV104" s="500" t="s">
        <v>2016</v>
      </c>
      <c r="BC104" s="500" t="s">
        <v>2016</v>
      </c>
      <c r="BD104" s="500" t="s">
        <v>2016</v>
      </c>
      <c r="BE104" s="500" t="s">
        <v>2016</v>
      </c>
      <c r="BL104" s="500" t="s">
        <v>2016</v>
      </c>
      <c r="BM104" s="500" t="s">
        <v>2016</v>
      </c>
      <c r="BN104" s="500" t="s">
        <v>2016</v>
      </c>
    </row>
    <row r="105" spans="1:66">
      <c r="A105" s="500" t="s">
        <v>2016</v>
      </c>
      <c r="B105" s="429" t="s">
        <v>2016</v>
      </c>
      <c r="C105" s="500" t="s">
        <v>2016</v>
      </c>
      <c r="E105" s="500" t="s">
        <v>2016</v>
      </c>
      <c r="F105" s="500" t="s">
        <v>2016</v>
      </c>
      <c r="G105" s="500" t="s">
        <v>2016</v>
      </c>
      <c r="H105" s="500" t="s">
        <v>2016</v>
      </c>
      <c r="I105" s="500" t="s">
        <v>2016</v>
      </c>
      <c r="J105" s="500" t="s">
        <v>2016</v>
      </c>
      <c r="L105" s="500" t="s">
        <v>2016</v>
      </c>
      <c r="M105" s="500" t="s">
        <v>2016</v>
      </c>
      <c r="N105" s="500" t="s">
        <v>2016</v>
      </c>
      <c r="O105" s="500" t="s">
        <v>2016</v>
      </c>
      <c r="P105" s="500" t="s">
        <v>2016</v>
      </c>
      <c r="Q105" s="500" t="s">
        <v>2016</v>
      </c>
      <c r="S105" s="500" t="s">
        <v>2016</v>
      </c>
      <c r="T105" s="500" t="s">
        <v>2016</v>
      </c>
      <c r="U105" s="500" t="s">
        <v>2016</v>
      </c>
      <c r="AB105" s="500" t="s">
        <v>2016</v>
      </c>
      <c r="AC105" s="500" t="s">
        <v>2016</v>
      </c>
      <c r="AD105" s="500" t="s">
        <v>2016</v>
      </c>
      <c r="AK105" s="500" t="s">
        <v>2016</v>
      </c>
      <c r="AL105" s="500" t="s">
        <v>2016</v>
      </c>
      <c r="AM105" s="500" t="s">
        <v>2016</v>
      </c>
      <c r="AT105" s="500" t="s">
        <v>2016</v>
      </c>
      <c r="AU105" s="500" t="s">
        <v>2016</v>
      </c>
      <c r="AV105" s="500" t="s">
        <v>2016</v>
      </c>
      <c r="BC105" s="500" t="s">
        <v>2016</v>
      </c>
      <c r="BD105" s="500" t="s">
        <v>2016</v>
      </c>
      <c r="BE105" s="500" t="s">
        <v>2016</v>
      </c>
      <c r="BL105" s="500" t="s">
        <v>2016</v>
      </c>
      <c r="BM105" s="500" t="s">
        <v>2016</v>
      </c>
      <c r="BN105" s="500" t="s">
        <v>2016</v>
      </c>
    </row>
    <row r="106" spans="1:66">
      <c r="A106" s="500" t="s">
        <v>2016</v>
      </c>
      <c r="B106" s="429" t="s">
        <v>2016</v>
      </c>
      <c r="C106" s="500" t="s">
        <v>2016</v>
      </c>
      <c r="E106" s="500" t="s">
        <v>2016</v>
      </c>
      <c r="F106" s="500" t="s">
        <v>2016</v>
      </c>
      <c r="G106" s="500" t="s">
        <v>2016</v>
      </c>
      <c r="H106" s="500" t="s">
        <v>2016</v>
      </c>
      <c r="I106" s="500" t="s">
        <v>2016</v>
      </c>
      <c r="J106" s="500" t="s">
        <v>2016</v>
      </c>
      <c r="L106" s="500" t="s">
        <v>2016</v>
      </c>
      <c r="M106" s="500" t="s">
        <v>2016</v>
      </c>
      <c r="N106" s="500" t="s">
        <v>2016</v>
      </c>
      <c r="O106" s="500" t="s">
        <v>2016</v>
      </c>
      <c r="P106" s="500" t="s">
        <v>2016</v>
      </c>
      <c r="Q106" s="500" t="s">
        <v>2016</v>
      </c>
      <c r="S106" s="500" t="s">
        <v>2016</v>
      </c>
      <c r="T106" s="500" t="s">
        <v>2016</v>
      </c>
      <c r="U106" s="500" t="s">
        <v>2016</v>
      </c>
      <c r="AB106" s="500" t="s">
        <v>2016</v>
      </c>
      <c r="AC106" s="500" t="s">
        <v>2016</v>
      </c>
      <c r="AD106" s="500" t="s">
        <v>2016</v>
      </c>
      <c r="AK106" s="500" t="s">
        <v>2016</v>
      </c>
      <c r="AL106" s="500" t="s">
        <v>2016</v>
      </c>
      <c r="AM106" s="500" t="s">
        <v>2016</v>
      </c>
      <c r="AT106" s="500" t="s">
        <v>2016</v>
      </c>
      <c r="AU106" s="500" t="s">
        <v>2016</v>
      </c>
      <c r="AV106" s="500" t="s">
        <v>2016</v>
      </c>
      <c r="BC106" s="500" t="s">
        <v>2016</v>
      </c>
      <c r="BD106" s="500" t="s">
        <v>2016</v>
      </c>
      <c r="BE106" s="500" t="s">
        <v>2016</v>
      </c>
      <c r="BL106" s="500" t="s">
        <v>2016</v>
      </c>
      <c r="BM106" s="500" t="s">
        <v>2016</v>
      </c>
      <c r="BN106" s="500" t="s">
        <v>2016</v>
      </c>
    </row>
    <row r="107" spans="1:66">
      <c r="A107" s="500" t="s">
        <v>2016</v>
      </c>
      <c r="B107" s="429" t="s">
        <v>2016</v>
      </c>
      <c r="C107" s="500" t="s">
        <v>2016</v>
      </c>
      <c r="E107" s="500" t="s">
        <v>2016</v>
      </c>
      <c r="F107" s="500" t="s">
        <v>2016</v>
      </c>
      <c r="G107" s="500" t="s">
        <v>2016</v>
      </c>
      <c r="H107" s="500" t="s">
        <v>2016</v>
      </c>
      <c r="I107" s="500" t="s">
        <v>2016</v>
      </c>
      <c r="J107" s="500" t="s">
        <v>2016</v>
      </c>
      <c r="L107" s="500" t="s">
        <v>2016</v>
      </c>
      <c r="M107" s="500" t="s">
        <v>2016</v>
      </c>
      <c r="N107" s="500" t="s">
        <v>2016</v>
      </c>
      <c r="O107" s="500" t="s">
        <v>2016</v>
      </c>
      <c r="P107" s="500" t="s">
        <v>2016</v>
      </c>
      <c r="Q107" s="500" t="s">
        <v>2016</v>
      </c>
      <c r="S107" s="500" t="s">
        <v>2016</v>
      </c>
      <c r="T107" s="500" t="s">
        <v>2016</v>
      </c>
      <c r="U107" s="500" t="s">
        <v>2016</v>
      </c>
      <c r="AB107" s="500" t="s">
        <v>2016</v>
      </c>
      <c r="AC107" s="500" t="s">
        <v>2016</v>
      </c>
      <c r="AD107" s="500" t="s">
        <v>2016</v>
      </c>
      <c r="AK107" s="500" t="s">
        <v>2016</v>
      </c>
      <c r="AL107" s="500" t="s">
        <v>2016</v>
      </c>
      <c r="AM107" s="500" t="s">
        <v>2016</v>
      </c>
      <c r="AT107" s="500" t="s">
        <v>2016</v>
      </c>
      <c r="AU107" s="500" t="s">
        <v>2016</v>
      </c>
      <c r="AV107" s="500" t="s">
        <v>2016</v>
      </c>
      <c r="BC107" s="500" t="s">
        <v>2016</v>
      </c>
      <c r="BD107" s="500" t="s">
        <v>2016</v>
      </c>
      <c r="BE107" s="500" t="s">
        <v>2016</v>
      </c>
      <c r="BL107" s="500" t="s">
        <v>2016</v>
      </c>
      <c r="BM107" s="500" t="s">
        <v>2016</v>
      </c>
      <c r="BN107" s="500" t="s">
        <v>2016</v>
      </c>
    </row>
    <row r="108" spans="1:66">
      <c r="A108" s="500" t="s">
        <v>2016</v>
      </c>
      <c r="B108" s="429" t="s">
        <v>2016</v>
      </c>
      <c r="C108" s="500" t="s">
        <v>2016</v>
      </c>
      <c r="E108" s="500" t="s">
        <v>2016</v>
      </c>
      <c r="F108" s="500" t="s">
        <v>2016</v>
      </c>
      <c r="G108" s="500" t="s">
        <v>2016</v>
      </c>
      <c r="H108" s="500" t="s">
        <v>2016</v>
      </c>
      <c r="I108" s="500" t="s">
        <v>2016</v>
      </c>
      <c r="J108" s="500" t="s">
        <v>2016</v>
      </c>
      <c r="L108" s="500" t="s">
        <v>2016</v>
      </c>
      <c r="M108" s="500" t="s">
        <v>2016</v>
      </c>
      <c r="N108" s="500" t="s">
        <v>2016</v>
      </c>
      <c r="O108" s="500" t="s">
        <v>2016</v>
      </c>
      <c r="P108" s="500" t="s">
        <v>2016</v>
      </c>
      <c r="Q108" s="500" t="s">
        <v>2016</v>
      </c>
      <c r="S108" s="500" t="s">
        <v>2016</v>
      </c>
      <c r="T108" s="500" t="s">
        <v>2016</v>
      </c>
      <c r="U108" s="500" t="s">
        <v>2016</v>
      </c>
      <c r="AB108" s="500" t="s">
        <v>2016</v>
      </c>
      <c r="AC108" s="500" t="s">
        <v>2016</v>
      </c>
      <c r="AD108" s="500" t="s">
        <v>2016</v>
      </c>
      <c r="AK108" s="500" t="s">
        <v>2016</v>
      </c>
      <c r="AL108" s="500" t="s">
        <v>2016</v>
      </c>
      <c r="AM108" s="500" t="s">
        <v>2016</v>
      </c>
      <c r="AT108" s="500" t="s">
        <v>2016</v>
      </c>
      <c r="AU108" s="500" t="s">
        <v>2016</v>
      </c>
      <c r="AV108" s="500" t="s">
        <v>2016</v>
      </c>
      <c r="BC108" s="500" t="s">
        <v>2016</v>
      </c>
      <c r="BD108" s="500" t="s">
        <v>2016</v>
      </c>
      <c r="BE108" s="500" t="s">
        <v>2016</v>
      </c>
      <c r="BL108" s="500" t="s">
        <v>2016</v>
      </c>
      <c r="BM108" s="500" t="s">
        <v>2016</v>
      </c>
      <c r="BN108" s="500" t="s">
        <v>2016</v>
      </c>
    </row>
    <row r="109" spans="1:66">
      <c r="A109" s="500" t="s">
        <v>2016</v>
      </c>
      <c r="B109" s="429" t="s">
        <v>2016</v>
      </c>
      <c r="C109" s="500" t="s">
        <v>2016</v>
      </c>
      <c r="E109" s="500" t="s">
        <v>2016</v>
      </c>
      <c r="F109" s="500" t="s">
        <v>2016</v>
      </c>
      <c r="G109" s="500" t="s">
        <v>2016</v>
      </c>
      <c r="H109" s="500" t="s">
        <v>2016</v>
      </c>
      <c r="I109" s="500" t="s">
        <v>2016</v>
      </c>
      <c r="J109" s="500" t="s">
        <v>2016</v>
      </c>
      <c r="L109" s="500" t="s">
        <v>2016</v>
      </c>
      <c r="M109" s="500" t="s">
        <v>2016</v>
      </c>
      <c r="N109" s="500" t="s">
        <v>2016</v>
      </c>
      <c r="O109" s="500" t="s">
        <v>2016</v>
      </c>
      <c r="P109" s="500" t="s">
        <v>2016</v>
      </c>
      <c r="Q109" s="500" t="s">
        <v>2016</v>
      </c>
      <c r="S109" s="500" t="s">
        <v>2016</v>
      </c>
      <c r="T109" s="500" t="s">
        <v>2016</v>
      </c>
      <c r="U109" s="500" t="s">
        <v>2016</v>
      </c>
      <c r="AB109" s="500" t="s">
        <v>2016</v>
      </c>
      <c r="AC109" s="500" t="s">
        <v>2016</v>
      </c>
      <c r="AD109" s="500" t="s">
        <v>2016</v>
      </c>
      <c r="AK109" s="500" t="s">
        <v>2016</v>
      </c>
      <c r="AL109" s="500" t="s">
        <v>2016</v>
      </c>
      <c r="AM109" s="500" t="s">
        <v>2016</v>
      </c>
      <c r="AT109" s="500" t="s">
        <v>2016</v>
      </c>
      <c r="AU109" s="500" t="s">
        <v>2016</v>
      </c>
      <c r="AV109" s="500" t="s">
        <v>2016</v>
      </c>
      <c r="BC109" s="500" t="s">
        <v>2016</v>
      </c>
      <c r="BD109" s="500" t="s">
        <v>2016</v>
      </c>
      <c r="BE109" s="500" t="s">
        <v>2016</v>
      </c>
      <c r="BL109" s="500" t="s">
        <v>2016</v>
      </c>
      <c r="BM109" s="500" t="s">
        <v>2016</v>
      </c>
      <c r="BN109" s="500" t="s">
        <v>2016</v>
      </c>
    </row>
    <row r="110" spans="1:66">
      <c r="A110" s="500" t="s">
        <v>2016</v>
      </c>
      <c r="B110" s="429" t="s">
        <v>2016</v>
      </c>
      <c r="C110" s="500" t="s">
        <v>2016</v>
      </c>
      <c r="E110" s="500" t="s">
        <v>2016</v>
      </c>
      <c r="F110" s="500" t="s">
        <v>2016</v>
      </c>
      <c r="G110" s="500" t="s">
        <v>2016</v>
      </c>
      <c r="H110" s="500" t="s">
        <v>2016</v>
      </c>
      <c r="I110" s="500" t="s">
        <v>2016</v>
      </c>
      <c r="J110" s="500" t="s">
        <v>2016</v>
      </c>
      <c r="L110" s="500" t="s">
        <v>2016</v>
      </c>
      <c r="M110" s="500" t="s">
        <v>2016</v>
      </c>
      <c r="N110" s="500" t="s">
        <v>2016</v>
      </c>
      <c r="O110" s="500" t="s">
        <v>2016</v>
      </c>
      <c r="P110" s="500" t="s">
        <v>2016</v>
      </c>
      <c r="Q110" s="500" t="s">
        <v>2016</v>
      </c>
      <c r="S110" s="500" t="s">
        <v>2016</v>
      </c>
      <c r="T110" s="500" t="s">
        <v>2016</v>
      </c>
      <c r="U110" s="500" t="s">
        <v>2016</v>
      </c>
      <c r="AB110" s="500" t="s">
        <v>2016</v>
      </c>
      <c r="AC110" s="500" t="s">
        <v>2016</v>
      </c>
      <c r="AD110" s="500" t="s">
        <v>2016</v>
      </c>
      <c r="AK110" s="500" t="s">
        <v>2016</v>
      </c>
      <c r="AL110" s="500" t="s">
        <v>2016</v>
      </c>
      <c r="AM110" s="500" t="s">
        <v>2016</v>
      </c>
      <c r="AT110" s="500" t="s">
        <v>2016</v>
      </c>
      <c r="AU110" s="500" t="s">
        <v>2016</v>
      </c>
      <c r="AV110" s="500" t="s">
        <v>2016</v>
      </c>
      <c r="BC110" s="500" t="s">
        <v>2016</v>
      </c>
      <c r="BD110" s="500" t="s">
        <v>2016</v>
      </c>
      <c r="BE110" s="500" t="s">
        <v>2016</v>
      </c>
      <c r="BL110" s="500" t="s">
        <v>2016</v>
      </c>
      <c r="BM110" s="500" t="s">
        <v>2016</v>
      </c>
      <c r="BN110" s="500" t="s">
        <v>2016</v>
      </c>
    </row>
    <row r="111" spans="1:66">
      <c r="A111" s="500" t="s">
        <v>2016</v>
      </c>
      <c r="B111" s="429" t="s">
        <v>2016</v>
      </c>
      <c r="C111" s="500" t="s">
        <v>2016</v>
      </c>
      <c r="E111" s="500" t="s">
        <v>2016</v>
      </c>
      <c r="F111" s="500" t="s">
        <v>2016</v>
      </c>
      <c r="G111" s="500" t="s">
        <v>2016</v>
      </c>
      <c r="H111" s="500" t="s">
        <v>2016</v>
      </c>
      <c r="I111" s="500" t="s">
        <v>2016</v>
      </c>
      <c r="J111" s="500" t="s">
        <v>2016</v>
      </c>
      <c r="L111" s="500" t="s">
        <v>2016</v>
      </c>
      <c r="M111" s="500" t="s">
        <v>2016</v>
      </c>
      <c r="N111" s="500" t="s">
        <v>2016</v>
      </c>
      <c r="O111" s="500" t="s">
        <v>2016</v>
      </c>
      <c r="P111" s="500" t="s">
        <v>2016</v>
      </c>
      <c r="Q111" s="500" t="s">
        <v>2016</v>
      </c>
      <c r="S111" s="500" t="s">
        <v>2016</v>
      </c>
      <c r="T111" s="500" t="s">
        <v>2016</v>
      </c>
      <c r="U111" s="500" t="s">
        <v>2016</v>
      </c>
      <c r="AB111" s="500" t="s">
        <v>2016</v>
      </c>
      <c r="AC111" s="500" t="s">
        <v>2016</v>
      </c>
      <c r="AD111" s="500" t="s">
        <v>2016</v>
      </c>
      <c r="AK111" s="500" t="s">
        <v>2016</v>
      </c>
      <c r="AL111" s="500" t="s">
        <v>2016</v>
      </c>
      <c r="AM111" s="500" t="s">
        <v>2016</v>
      </c>
      <c r="AT111" s="500" t="s">
        <v>2016</v>
      </c>
      <c r="AU111" s="500" t="s">
        <v>2016</v>
      </c>
      <c r="AV111" s="500" t="s">
        <v>2016</v>
      </c>
      <c r="BC111" s="500" t="s">
        <v>2016</v>
      </c>
      <c r="BD111" s="500" t="s">
        <v>2016</v>
      </c>
      <c r="BE111" s="500" t="s">
        <v>2016</v>
      </c>
      <c r="BL111" s="500" t="s">
        <v>2016</v>
      </c>
      <c r="BM111" s="500" t="s">
        <v>2016</v>
      </c>
      <c r="BN111" s="500" t="s">
        <v>2016</v>
      </c>
    </row>
    <row r="112" spans="1:66">
      <c r="A112" s="500" t="s">
        <v>2016</v>
      </c>
      <c r="B112" s="429" t="s">
        <v>2016</v>
      </c>
      <c r="C112" s="500" t="s">
        <v>2016</v>
      </c>
      <c r="E112" s="500" t="s">
        <v>2016</v>
      </c>
      <c r="F112" s="500" t="s">
        <v>2016</v>
      </c>
      <c r="G112" s="500" t="s">
        <v>2016</v>
      </c>
      <c r="H112" s="500" t="s">
        <v>2016</v>
      </c>
      <c r="I112" s="500" t="s">
        <v>2016</v>
      </c>
      <c r="J112" s="500" t="s">
        <v>2016</v>
      </c>
      <c r="L112" s="500" t="s">
        <v>2016</v>
      </c>
      <c r="M112" s="500" t="s">
        <v>2016</v>
      </c>
      <c r="N112" s="500" t="s">
        <v>2016</v>
      </c>
      <c r="O112" s="500" t="s">
        <v>2016</v>
      </c>
      <c r="P112" s="500" t="s">
        <v>2016</v>
      </c>
      <c r="Q112" s="500" t="s">
        <v>2016</v>
      </c>
      <c r="S112" s="500" t="s">
        <v>2016</v>
      </c>
      <c r="T112" s="500" t="s">
        <v>2016</v>
      </c>
      <c r="U112" s="500" t="s">
        <v>2016</v>
      </c>
      <c r="AB112" s="500" t="s">
        <v>2016</v>
      </c>
      <c r="AC112" s="500" t="s">
        <v>2016</v>
      </c>
      <c r="AD112" s="500" t="s">
        <v>2016</v>
      </c>
      <c r="AK112" s="500" t="s">
        <v>2016</v>
      </c>
      <c r="AL112" s="500" t="s">
        <v>2016</v>
      </c>
      <c r="AM112" s="500" t="s">
        <v>2016</v>
      </c>
      <c r="AT112" s="500" t="s">
        <v>2016</v>
      </c>
      <c r="AU112" s="500" t="s">
        <v>2016</v>
      </c>
      <c r="AV112" s="500" t="s">
        <v>2016</v>
      </c>
      <c r="BC112" s="500" t="s">
        <v>2016</v>
      </c>
      <c r="BD112" s="500" t="s">
        <v>2016</v>
      </c>
      <c r="BE112" s="500" t="s">
        <v>2016</v>
      </c>
      <c r="BL112" s="500" t="s">
        <v>2016</v>
      </c>
      <c r="BM112" s="500" t="s">
        <v>2016</v>
      </c>
      <c r="BN112" s="500" t="s">
        <v>2016</v>
      </c>
    </row>
    <row r="113" spans="1:66">
      <c r="A113" s="500" t="s">
        <v>2016</v>
      </c>
      <c r="B113" s="429" t="s">
        <v>2016</v>
      </c>
      <c r="C113" s="500" t="s">
        <v>2016</v>
      </c>
      <c r="E113" s="500" t="s">
        <v>2016</v>
      </c>
      <c r="F113" s="500" t="s">
        <v>2016</v>
      </c>
      <c r="G113" s="500" t="s">
        <v>2016</v>
      </c>
      <c r="H113" s="500" t="s">
        <v>2016</v>
      </c>
      <c r="I113" s="500" t="s">
        <v>2016</v>
      </c>
      <c r="J113" s="500" t="s">
        <v>2016</v>
      </c>
      <c r="L113" s="500" t="s">
        <v>2016</v>
      </c>
      <c r="M113" s="500" t="s">
        <v>2016</v>
      </c>
      <c r="N113" s="500" t="s">
        <v>2016</v>
      </c>
      <c r="O113" s="500" t="s">
        <v>2016</v>
      </c>
      <c r="P113" s="500" t="s">
        <v>2016</v>
      </c>
      <c r="Q113" s="500" t="s">
        <v>2016</v>
      </c>
      <c r="S113" s="500" t="s">
        <v>2016</v>
      </c>
      <c r="T113" s="500" t="s">
        <v>2016</v>
      </c>
      <c r="U113" s="500" t="s">
        <v>2016</v>
      </c>
      <c r="AB113" s="500" t="s">
        <v>2016</v>
      </c>
      <c r="AC113" s="500" t="s">
        <v>2016</v>
      </c>
      <c r="AD113" s="500" t="s">
        <v>2016</v>
      </c>
      <c r="AK113" s="500" t="s">
        <v>2016</v>
      </c>
      <c r="AL113" s="500" t="s">
        <v>2016</v>
      </c>
      <c r="AM113" s="500" t="s">
        <v>2016</v>
      </c>
      <c r="AT113" s="500" t="s">
        <v>2016</v>
      </c>
      <c r="AU113" s="500" t="s">
        <v>2016</v>
      </c>
      <c r="AV113" s="500" t="s">
        <v>2016</v>
      </c>
      <c r="BC113" s="500" t="s">
        <v>2016</v>
      </c>
      <c r="BD113" s="500" t="s">
        <v>2016</v>
      </c>
      <c r="BE113" s="500" t="s">
        <v>2016</v>
      </c>
      <c r="BL113" s="500" t="s">
        <v>2016</v>
      </c>
      <c r="BM113" s="500" t="s">
        <v>2016</v>
      </c>
      <c r="BN113" s="500" t="s">
        <v>2016</v>
      </c>
    </row>
    <row r="114" spans="1:66">
      <c r="A114" s="500" t="s">
        <v>2016</v>
      </c>
      <c r="B114" s="429" t="s">
        <v>2016</v>
      </c>
      <c r="C114" s="500" t="s">
        <v>2016</v>
      </c>
      <c r="E114" s="500" t="s">
        <v>2016</v>
      </c>
      <c r="F114" s="500" t="s">
        <v>2016</v>
      </c>
      <c r="G114" s="500" t="s">
        <v>2016</v>
      </c>
      <c r="H114" s="500" t="s">
        <v>2016</v>
      </c>
      <c r="I114" s="500" t="s">
        <v>2016</v>
      </c>
      <c r="J114" s="500" t="s">
        <v>2016</v>
      </c>
      <c r="L114" s="500" t="s">
        <v>2016</v>
      </c>
      <c r="M114" s="500" t="s">
        <v>2016</v>
      </c>
      <c r="N114" s="500" t="s">
        <v>2016</v>
      </c>
      <c r="O114" s="500" t="s">
        <v>2016</v>
      </c>
      <c r="P114" s="500" t="s">
        <v>2016</v>
      </c>
      <c r="Q114" s="500" t="s">
        <v>2016</v>
      </c>
      <c r="S114" s="500" t="s">
        <v>2016</v>
      </c>
      <c r="T114" s="500" t="s">
        <v>2016</v>
      </c>
      <c r="U114" s="500" t="s">
        <v>2016</v>
      </c>
      <c r="AB114" s="500" t="s">
        <v>2016</v>
      </c>
      <c r="AC114" s="500" t="s">
        <v>2016</v>
      </c>
      <c r="AD114" s="500" t="s">
        <v>2016</v>
      </c>
      <c r="AK114" s="500" t="s">
        <v>2016</v>
      </c>
      <c r="AL114" s="500" t="s">
        <v>2016</v>
      </c>
      <c r="AM114" s="500" t="s">
        <v>2016</v>
      </c>
      <c r="AT114" s="500" t="s">
        <v>2016</v>
      </c>
      <c r="AU114" s="500" t="s">
        <v>2016</v>
      </c>
      <c r="AV114" s="500" t="s">
        <v>2016</v>
      </c>
      <c r="BC114" s="500" t="s">
        <v>2016</v>
      </c>
      <c r="BD114" s="500" t="s">
        <v>2016</v>
      </c>
      <c r="BE114" s="500" t="s">
        <v>2016</v>
      </c>
      <c r="BL114" s="500" t="s">
        <v>2016</v>
      </c>
      <c r="BM114" s="500" t="s">
        <v>2016</v>
      </c>
      <c r="BN114" s="500" t="s">
        <v>2016</v>
      </c>
    </row>
    <row r="115" spans="1:66">
      <c r="A115" s="500" t="s">
        <v>2016</v>
      </c>
      <c r="B115" s="429" t="s">
        <v>2016</v>
      </c>
      <c r="C115" s="500" t="s">
        <v>2016</v>
      </c>
      <c r="E115" s="500" t="s">
        <v>2016</v>
      </c>
      <c r="F115" s="500" t="s">
        <v>2016</v>
      </c>
      <c r="G115" s="500" t="s">
        <v>2016</v>
      </c>
      <c r="H115" s="500" t="s">
        <v>2016</v>
      </c>
      <c r="I115" s="500" t="s">
        <v>2016</v>
      </c>
      <c r="J115" s="500" t="s">
        <v>2016</v>
      </c>
      <c r="L115" s="500" t="s">
        <v>2016</v>
      </c>
      <c r="M115" s="500" t="s">
        <v>2016</v>
      </c>
      <c r="N115" s="500" t="s">
        <v>2016</v>
      </c>
      <c r="O115" s="500" t="s">
        <v>2016</v>
      </c>
      <c r="P115" s="500" t="s">
        <v>2016</v>
      </c>
      <c r="Q115" s="500" t="s">
        <v>2016</v>
      </c>
      <c r="S115" s="500" t="s">
        <v>2016</v>
      </c>
      <c r="T115" s="500" t="s">
        <v>2016</v>
      </c>
      <c r="U115" s="500" t="s">
        <v>2016</v>
      </c>
      <c r="AB115" s="500" t="s">
        <v>2016</v>
      </c>
      <c r="AC115" s="500" t="s">
        <v>2016</v>
      </c>
      <c r="AD115" s="500" t="s">
        <v>2016</v>
      </c>
      <c r="AK115" s="500" t="s">
        <v>2016</v>
      </c>
      <c r="AL115" s="500" t="s">
        <v>2016</v>
      </c>
      <c r="AM115" s="500" t="s">
        <v>2016</v>
      </c>
      <c r="AT115" s="500" t="s">
        <v>2016</v>
      </c>
      <c r="AU115" s="500" t="s">
        <v>2016</v>
      </c>
      <c r="AV115" s="500" t="s">
        <v>2016</v>
      </c>
      <c r="BC115" s="500" t="s">
        <v>2016</v>
      </c>
      <c r="BD115" s="500" t="s">
        <v>2016</v>
      </c>
      <c r="BE115" s="500" t="s">
        <v>2016</v>
      </c>
      <c r="BL115" s="500" t="s">
        <v>2016</v>
      </c>
      <c r="BM115" s="500" t="s">
        <v>2016</v>
      </c>
      <c r="BN115" s="500" t="s">
        <v>2016</v>
      </c>
    </row>
    <row r="116" spans="1:66">
      <c r="A116" s="500" t="s">
        <v>2016</v>
      </c>
      <c r="B116" s="429" t="s">
        <v>2016</v>
      </c>
      <c r="C116" s="500" t="s">
        <v>2016</v>
      </c>
      <c r="E116" s="500" t="s">
        <v>2016</v>
      </c>
      <c r="F116" s="500" t="s">
        <v>2016</v>
      </c>
      <c r="G116" s="500" t="s">
        <v>2016</v>
      </c>
      <c r="H116" s="500" t="s">
        <v>2016</v>
      </c>
      <c r="I116" s="500" t="s">
        <v>2016</v>
      </c>
      <c r="J116" s="500" t="s">
        <v>2016</v>
      </c>
      <c r="L116" s="500" t="s">
        <v>2016</v>
      </c>
      <c r="M116" s="500" t="s">
        <v>2016</v>
      </c>
      <c r="N116" s="500" t="s">
        <v>2016</v>
      </c>
      <c r="O116" s="500" t="s">
        <v>2016</v>
      </c>
      <c r="P116" s="500" t="s">
        <v>2016</v>
      </c>
      <c r="Q116" s="500" t="s">
        <v>2016</v>
      </c>
      <c r="S116" s="500" t="s">
        <v>2016</v>
      </c>
      <c r="T116" s="500" t="s">
        <v>2016</v>
      </c>
      <c r="U116" s="500" t="s">
        <v>2016</v>
      </c>
      <c r="AB116" s="500" t="s">
        <v>2016</v>
      </c>
      <c r="AC116" s="500" t="s">
        <v>2016</v>
      </c>
      <c r="AD116" s="500" t="s">
        <v>2016</v>
      </c>
      <c r="AK116" s="500" t="s">
        <v>2016</v>
      </c>
      <c r="AL116" s="500" t="s">
        <v>2016</v>
      </c>
      <c r="AM116" s="500" t="s">
        <v>2016</v>
      </c>
      <c r="AT116" s="500" t="s">
        <v>2016</v>
      </c>
      <c r="AU116" s="500" t="s">
        <v>2016</v>
      </c>
      <c r="AV116" s="500" t="s">
        <v>2016</v>
      </c>
      <c r="BC116" s="500" t="s">
        <v>2016</v>
      </c>
      <c r="BD116" s="500" t="s">
        <v>2016</v>
      </c>
      <c r="BE116" s="500" t="s">
        <v>2016</v>
      </c>
      <c r="BL116" s="500" t="s">
        <v>2016</v>
      </c>
      <c r="BM116" s="500" t="s">
        <v>2016</v>
      </c>
      <c r="BN116" s="500" t="s">
        <v>2016</v>
      </c>
    </row>
    <row r="117" spans="1:66">
      <c r="A117" s="500" t="s">
        <v>2016</v>
      </c>
      <c r="B117" s="429" t="s">
        <v>2016</v>
      </c>
      <c r="C117" s="500" t="s">
        <v>2016</v>
      </c>
      <c r="E117" s="500" t="s">
        <v>2016</v>
      </c>
      <c r="F117" s="500" t="s">
        <v>2016</v>
      </c>
      <c r="G117" s="500" t="s">
        <v>2016</v>
      </c>
      <c r="H117" s="500" t="s">
        <v>2016</v>
      </c>
      <c r="I117" s="500" t="s">
        <v>2016</v>
      </c>
      <c r="J117" s="500" t="s">
        <v>2016</v>
      </c>
      <c r="L117" s="500" t="s">
        <v>2016</v>
      </c>
      <c r="M117" s="500" t="s">
        <v>2016</v>
      </c>
      <c r="N117" s="500" t="s">
        <v>2016</v>
      </c>
      <c r="O117" s="500" t="s">
        <v>2016</v>
      </c>
      <c r="P117" s="500" t="s">
        <v>2016</v>
      </c>
      <c r="Q117" s="500" t="s">
        <v>2016</v>
      </c>
      <c r="S117" s="500" t="s">
        <v>2016</v>
      </c>
      <c r="T117" s="500" t="s">
        <v>2016</v>
      </c>
      <c r="U117" s="500" t="s">
        <v>2016</v>
      </c>
      <c r="AB117" s="500" t="s">
        <v>2016</v>
      </c>
      <c r="AC117" s="500" t="s">
        <v>2016</v>
      </c>
      <c r="AD117" s="500" t="s">
        <v>2016</v>
      </c>
      <c r="AK117" s="500" t="s">
        <v>2016</v>
      </c>
      <c r="AL117" s="500" t="s">
        <v>2016</v>
      </c>
      <c r="AM117" s="500" t="s">
        <v>2016</v>
      </c>
      <c r="AT117" s="500" t="s">
        <v>2016</v>
      </c>
      <c r="AU117" s="500" t="s">
        <v>2016</v>
      </c>
      <c r="AV117" s="500" t="s">
        <v>2016</v>
      </c>
      <c r="BC117" s="500" t="s">
        <v>2016</v>
      </c>
      <c r="BD117" s="500" t="s">
        <v>2016</v>
      </c>
      <c r="BE117" s="500" t="s">
        <v>2016</v>
      </c>
      <c r="BL117" s="500" t="s">
        <v>2016</v>
      </c>
      <c r="BM117" s="500" t="s">
        <v>2016</v>
      </c>
      <c r="BN117" s="500" t="s">
        <v>2016</v>
      </c>
    </row>
    <row r="118" spans="1:66">
      <c r="A118" s="500" t="s">
        <v>2016</v>
      </c>
      <c r="B118" s="429" t="s">
        <v>2016</v>
      </c>
      <c r="C118" s="500" t="s">
        <v>2016</v>
      </c>
      <c r="E118" s="500" t="s">
        <v>2016</v>
      </c>
      <c r="F118" s="500" t="s">
        <v>2016</v>
      </c>
      <c r="G118" s="500" t="s">
        <v>2016</v>
      </c>
      <c r="H118" s="500" t="s">
        <v>2016</v>
      </c>
      <c r="I118" s="500" t="s">
        <v>2016</v>
      </c>
      <c r="J118" s="500" t="s">
        <v>2016</v>
      </c>
      <c r="L118" s="500" t="s">
        <v>2016</v>
      </c>
      <c r="M118" s="500" t="s">
        <v>2016</v>
      </c>
      <c r="N118" s="500" t="s">
        <v>2016</v>
      </c>
      <c r="O118" s="500" t="s">
        <v>2016</v>
      </c>
      <c r="P118" s="500" t="s">
        <v>2016</v>
      </c>
      <c r="Q118" s="500" t="s">
        <v>2016</v>
      </c>
      <c r="S118" s="500" t="s">
        <v>2016</v>
      </c>
      <c r="T118" s="500" t="s">
        <v>2016</v>
      </c>
      <c r="U118" s="500" t="s">
        <v>2016</v>
      </c>
      <c r="AB118" s="500" t="s">
        <v>2016</v>
      </c>
      <c r="AC118" s="500" t="s">
        <v>2016</v>
      </c>
      <c r="AD118" s="500" t="s">
        <v>2016</v>
      </c>
      <c r="AK118" s="500" t="s">
        <v>2016</v>
      </c>
      <c r="AL118" s="500" t="s">
        <v>2016</v>
      </c>
      <c r="AM118" s="500" t="s">
        <v>2016</v>
      </c>
      <c r="AT118" s="500" t="s">
        <v>2016</v>
      </c>
      <c r="AU118" s="500" t="s">
        <v>2016</v>
      </c>
      <c r="AV118" s="500" t="s">
        <v>2016</v>
      </c>
      <c r="BC118" s="500" t="s">
        <v>2016</v>
      </c>
      <c r="BD118" s="500" t="s">
        <v>2016</v>
      </c>
      <c r="BE118" s="500" t="s">
        <v>2016</v>
      </c>
      <c r="BL118" s="500" t="s">
        <v>2016</v>
      </c>
      <c r="BM118" s="500" t="s">
        <v>2016</v>
      </c>
      <c r="BN118" s="500" t="s">
        <v>2016</v>
      </c>
    </row>
    <row r="119" spans="1:66">
      <c r="A119" s="500" t="s">
        <v>2016</v>
      </c>
      <c r="B119" s="429" t="s">
        <v>2016</v>
      </c>
      <c r="C119" s="500" t="s">
        <v>2016</v>
      </c>
      <c r="E119" s="500" t="s">
        <v>2016</v>
      </c>
      <c r="F119" s="500" t="s">
        <v>2016</v>
      </c>
      <c r="G119" s="500" t="s">
        <v>2016</v>
      </c>
      <c r="H119" s="500" t="s">
        <v>2016</v>
      </c>
      <c r="I119" s="500" t="s">
        <v>2016</v>
      </c>
      <c r="J119" s="500" t="s">
        <v>2016</v>
      </c>
      <c r="L119" s="500" t="s">
        <v>2016</v>
      </c>
      <c r="M119" s="500" t="s">
        <v>2016</v>
      </c>
      <c r="N119" s="500" t="s">
        <v>2016</v>
      </c>
      <c r="O119" s="500" t="s">
        <v>2016</v>
      </c>
      <c r="P119" s="500" t="s">
        <v>2016</v>
      </c>
      <c r="Q119" s="500" t="s">
        <v>2016</v>
      </c>
      <c r="S119" s="500" t="s">
        <v>2016</v>
      </c>
      <c r="T119" s="500" t="s">
        <v>2016</v>
      </c>
      <c r="U119" s="500" t="s">
        <v>2016</v>
      </c>
      <c r="AB119" s="500" t="s">
        <v>2016</v>
      </c>
      <c r="AC119" s="500" t="s">
        <v>2016</v>
      </c>
      <c r="AD119" s="500" t="s">
        <v>2016</v>
      </c>
      <c r="AK119" s="500" t="s">
        <v>2016</v>
      </c>
      <c r="AL119" s="500" t="s">
        <v>2016</v>
      </c>
      <c r="AM119" s="500" t="s">
        <v>2016</v>
      </c>
      <c r="AT119" s="500" t="s">
        <v>2016</v>
      </c>
      <c r="AU119" s="500" t="s">
        <v>2016</v>
      </c>
      <c r="AV119" s="500" t="s">
        <v>2016</v>
      </c>
      <c r="BC119" s="500" t="s">
        <v>2016</v>
      </c>
      <c r="BD119" s="500" t="s">
        <v>2016</v>
      </c>
      <c r="BE119" s="500" t="s">
        <v>2016</v>
      </c>
      <c r="BL119" s="500" t="s">
        <v>2016</v>
      </c>
      <c r="BM119" s="500" t="s">
        <v>2016</v>
      </c>
      <c r="BN119" s="500" t="s">
        <v>2016</v>
      </c>
    </row>
    <row r="120" spans="1:66">
      <c r="A120" s="500" t="s">
        <v>2016</v>
      </c>
      <c r="B120" s="429" t="s">
        <v>2016</v>
      </c>
      <c r="C120" s="500" t="s">
        <v>2016</v>
      </c>
      <c r="E120" s="500" t="s">
        <v>2016</v>
      </c>
      <c r="F120" s="500" t="s">
        <v>2016</v>
      </c>
      <c r="G120" s="500" t="s">
        <v>2016</v>
      </c>
      <c r="H120" s="500" t="s">
        <v>2016</v>
      </c>
      <c r="I120" s="500" t="s">
        <v>2016</v>
      </c>
      <c r="J120" s="500" t="s">
        <v>2016</v>
      </c>
      <c r="L120" s="500" t="s">
        <v>2016</v>
      </c>
      <c r="M120" s="500" t="s">
        <v>2016</v>
      </c>
      <c r="N120" s="500" t="s">
        <v>2016</v>
      </c>
      <c r="O120" s="500" t="s">
        <v>2016</v>
      </c>
      <c r="P120" s="500" t="s">
        <v>2016</v>
      </c>
      <c r="Q120" s="500" t="s">
        <v>2016</v>
      </c>
      <c r="S120" s="500" t="s">
        <v>2016</v>
      </c>
      <c r="T120" s="500" t="s">
        <v>2016</v>
      </c>
      <c r="U120" s="500" t="s">
        <v>2016</v>
      </c>
      <c r="AB120" s="500" t="s">
        <v>2016</v>
      </c>
      <c r="AC120" s="500" t="s">
        <v>2016</v>
      </c>
      <c r="AD120" s="500" t="s">
        <v>2016</v>
      </c>
      <c r="AK120" s="500" t="s">
        <v>2016</v>
      </c>
      <c r="AL120" s="500" t="s">
        <v>2016</v>
      </c>
      <c r="AM120" s="500" t="s">
        <v>2016</v>
      </c>
      <c r="AT120" s="500" t="s">
        <v>2016</v>
      </c>
      <c r="AU120" s="500" t="s">
        <v>2016</v>
      </c>
      <c r="AV120" s="500" t="s">
        <v>2016</v>
      </c>
      <c r="BC120" s="500" t="s">
        <v>2016</v>
      </c>
      <c r="BD120" s="500" t="s">
        <v>2016</v>
      </c>
      <c r="BE120" s="500" t="s">
        <v>2016</v>
      </c>
      <c r="BL120" s="500" t="s">
        <v>2016</v>
      </c>
      <c r="BM120" s="500" t="s">
        <v>2016</v>
      </c>
      <c r="BN120" s="500" t="s">
        <v>2016</v>
      </c>
    </row>
    <row r="121" spans="1:66">
      <c r="A121" s="500" t="s">
        <v>2016</v>
      </c>
      <c r="B121" s="429" t="s">
        <v>2016</v>
      </c>
      <c r="C121" s="500" t="s">
        <v>2016</v>
      </c>
      <c r="E121" s="500" t="s">
        <v>2016</v>
      </c>
      <c r="F121" s="500" t="s">
        <v>2016</v>
      </c>
      <c r="G121" s="500" t="s">
        <v>2016</v>
      </c>
      <c r="H121" s="500" t="s">
        <v>2016</v>
      </c>
      <c r="I121" s="500" t="s">
        <v>2016</v>
      </c>
      <c r="J121" s="500" t="s">
        <v>2016</v>
      </c>
      <c r="L121" s="500" t="s">
        <v>2016</v>
      </c>
      <c r="M121" s="500" t="s">
        <v>2016</v>
      </c>
      <c r="N121" s="500" t="s">
        <v>2016</v>
      </c>
      <c r="O121" s="500" t="s">
        <v>2016</v>
      </c>
      <c r="P121" s="500" t="s">
        <v>2016</v>
      </c>
      <c r="Q121" s="500" t="s">
        <v>2016</v>
      </c>
      <c r="S121" s="500" t="s">
        <v>2016</v>
      </c>
      <c r="T121" s="500" t="s">
        <v>2016</v>
      </c>
      <c r="U121" s="500" t="s">
        <v>2016</v>
      </c>
      <c r="AB121" s="500" t="s">
        <v>2016</v>
      </c>
      <c r="AC121" s="500" t="s">
        <v>2016</v>
      </c>
      <c r="AD121" s="500" t="s">
        <v>2016</v>
      </c>
      <c r="AK121" s="500" t="s">
        <v>2016</v>
      </c>
      <c r="AL121" s="500" t="s">
        <v>2016</v>
      </c>
      <c r="AM121" s="500" t="s">
        <v>2016</v>
      </c>
      <c r="AT121" s="500" t="s">
        <v>2016</v>
      </c>
      <c r="AU121" s="500" t="s">
        <v>2016</v>
      </c>
      <c r="AV121" s="500" t="s">
        <v>2016</v>
      </c>
      <c r="BC121" s="500" t="s">
        <v>2016</v>
      </c>
      <c r="BD121" s="500" t="s">
        <v>2016</v>
      </c>
      <c r="BE121" s="500" t="s">
        <v>2016</v>
      </c>
      <c r="BL121" s="500" t="s">
        <v>2016</v>
      </c>
      <c r="BM121" s="500" t="s">
        <v>2016</v>
      </c>
      <c r="BN121" s="500" t="s">
        <v>2016</v>
      </c>
    </row>
    <row r="122" spans="1:66">
      <c r="A122" s="500" t="s">
        <v>2016</v>
      </c>
      <c r="B122" s="429" t="s">
        <v>2016</v>
      </c>
      <c r="C122" s="500" t="s">
        <v>2016</v>
      </c>
      <c r="E122" s="500" t="s">
        <v>2016</v>
      </c>
      <c r="F122" s="500" t="s">
        <v>2016</v>
      </c>
      <c r="G122" s="500" t="s">
        <v>2016</v>
      </c>
      <c r="H122" s="500" t="s">
        <v>2016</v>
      </c>
      <c r="I122" s="500" t="s">
        <v>2016</v>
      </c>
      <c r="J122" s="500" t="s">
        <v>2016</v>
      </c>
      <c r="L122" s="500" t="s">
        <v>2016</v>
      </c>
      <c r="M122" s="500" t="s">
        <v>2016</v>
      </c>
      <c r="N122" s="500" t="s">
        <v>2016</v>
      </c>
      <c r="O122" s="500" t="s">
        <v>2016</v>
      </c>
      <c r="P122" s="500" t="s">
        <v>2016</v>
      </c>
      <c r="Q122" s="500" t="s">
        <v>2016</v>
      </c>
      <c r="S122" s="500" t="s">
        <v>2016</v>
      </c>
      <c r="T122" s="500" t="s">
        <v>2016</v>
      </c>
      <c r="U122" s="500" t="s">
        <v>2016</v>
      </c>
      <c r="AB122" s="500" t="s">
        <v>2016</v>
      </c>
      <c r="AC122" s="500" t="s">
        <v>2016</v>
      </c>
      <c r="AD122" s="500" t="s">
        <v>2016</v>
      </c>
      <c r="AK122" s="500" t="s">
        <v>2016</v>
      </c>
      <c r="AL122" s="500" t="s">
        <v>2016</v>
      </c>
      <c r="AM122" s="500" t="s">
        <v>2016</v>
      </c>
      <c r="AT122" s="500" t="s">
        <v>2016</v>
      </c>
      <c r="AU122" s="500" t="s">
        <v>2016</v>
      </c>
      <c r="AV122" s="500" t="s">
        <v>2016</v>
      </c>
      <c r="BC122" s="500" t="s">
        <v>2016</v>
      </c>
      <c r="BD122" s="500" t="s">
        <v>2016</v>
      </c>
      <c r="BE122" s="500" t="s">
        <v>2016</v>
      </c>
      <c r="BL122" s="500" t="s">
        <v>2016</v>
      </c>
      <c r="BM122" s="500" t="s">
        <v>2016</v>
      </c>
      <c r="BN122" s="500" t="s">
        <v>2016</v>
      </c>
    </row>
    <row r="123" spans="1:66">
      <c r="A123" s="500" t="s">
        <v>2016</v>
      </c>
      <c r="B123" s="429" t="s">
        <v>2016</v>
      </c>
      <c r="C123" s="500" t="s">
        <v>2016</v>
      </c>
      <c r="E123" s="500" t="s">
        <v>2016</v>
      </c>
      <c r="F123" s="500" t="s">
        <v>2016</v>
      </c>
      <c r="G123" s="500" t="s">
        <v>2016</v>
      </c>
      <c r="H123" s="500" t="s">
        <v>2016</v>
      </c>
      <c r="I123" s="500" t="s">
        <v>2016</v>
      </c>
      <c r="J123" s="500" t="s">
        <v>2016</v>
      </c>
      <c r="L123" s="500" t="s">
        <v>2016</v>
      </c>
      <c r="M123" s="500" t="s">
        <v>2016</v>
      </c>
      <c r="N123" s="500" t="s">
        <v>2016</v>
      </c>
      <c r="O123" s="500" t="s">
        <v>2016</v>
      </c>
      <c r="P123" s="500" t="s">
        <v>2016</v>
      </c>
      <c r="Q123" s="500" t="s">
        <v>2016</v>
      </c>
      <c r="S123" s="500" t="s">
        <v>2016</v>
      </c>
      <c r="T123" s="500" t="s">
        <v>2016</v>
      </c>
      <c r="U123" s="500" t="s">
        <v>2016</v>
      </c>
      <c r="AB123" s="500" t="s">
        <v>2016</v>
      </c>
      <c r="AC123" s="500" t="s">
        <v>2016</v>
      </c>
      <c r="AD123" s="500" t="s">
        <v>2016</v>
      </c>
      <c r="AK123" s="500" t="s">
        <v>2016</v>
      </c>
      <c r="AL123" s="500" t="s">
        <v>2016</v>
      </c>
      <c r="AM123" s="500" t="s">
        <v>2016</v>
      </c>
      <c r="AT123" s="500" t="s">
        <v>2016</v>
      </c>
      <c r="AU123" s="500" t="s">
        <v>2016</v>
      </c>
      <c r="AV123" s="500" t="s">
        <v>2016</v>
      </c>
      <c r="BC123" s="500" t="s">
        <v>2016</v>
      </c>
      <c r="BD123" s="500" t="s">
        <v>2016</v>
      </c>
      <c r="BE123" s="500" t="s">
        <v>2016</v>
      </c>
      <c r="BL123" s="500" t="s">
        <v>2016</v>
      </c>
      <c r="BM123" s="500" t="s">
        <v>2016</v>
      </c>
      <c r="BN123" s="500" t="s">
        <v>2016</v>
      </c>
    </row>
    <row r="124" spans="1:66">
      <c r="A124" s="500" t="s">
        <v>2016</v>
      </c>
      <c r="B124" s="429" t="s">
        <v>2016</v>
      </c>
      <c r="C124" s="500" t="s">
        <v>2016</v>
      </c>
      <c r="E124" s="500" t="s">
        <v>2016</v>
      </c>
      <c r="F124" s="500" t="s">
        <v>2016</v>
      </c>
      <c r="G124" s="500" t="s">
        <v>2016</v>
      </c>
      <c r="H124" s="500" t="s">
        <v>2016</v>
      </c>
      <c r="I124" s="500" t="s">
        <v>2016</v>
      </c>
      <c r="J124" s="500" t="s">
        <v>2016</v>
      </c>
      <c r="L124" s="500" t="s">
        <v>2016</v>
      </c>
      <c r="M124" s="500" t="s">
        <v>2016</v>
      </c>
      <c r="N124" s="500" t="s">
        <v>2016</v>
      </c>
      <c r="O124" s="500" t="s">
        <v>2016</v>
      </c>
      <c r="P124" s="500" t="s">
        <v>2016</v>
      </c>
      <c r="Q124" s="500" t="s">
        <v>2016</v>
      </c>
      <c r="S124" s="500" t="s">
        <v>2016</v>
      </c>
      <c r="T124" s="500" t="s">
        <v>2016</v>
      </c>
      <c r="U124" s="500" t="s">
        <v>2016</v>
      </c>
      <c r="AB124" s="500" t="s">
        <v>2016</v>
      </c>
      <c r="AC124" s="500" t="s">
        <v>2016</v>
      </c>
      <c r="AD124" s="500" t="s">
        <v>2016</v>
      </c>
      <c r="AK124" s="500" t="s">
        <v>2016</v>
      </c>
      <c r="AL124" s="500" t="s">
        <v>2016</v>
      </c>
      <c r="AM124" s="500" t="s">
        <v>2016</v>
      </c>
      <c r="AT124" s="500" t="s">
        <v>2016</v>
      </c>
      <c r="AU124" s="500" t="s">
        <v>2016</v>
      </c>
      <c r="AV124" s="500" t="s">
        <v>2016</v>
      </c>
      <c r="BC124" s="500" t="s">
        <v>2016</v>
      </c>
      <c r="BD124" s="500" t="s">
        <v>2016</v>
      </c>
      <c r="BE124" s="500" t="s">
        <v>2016</v>
      </c>
      <c r="BL124" s="500" t="s">
        <v>2016</v>
      </c>
      <c r="BM124" s="500" t="s">
        <v>2016</v>
      </c>
      <c r="BN124" s="500" t="s">
        <v>2016</v>
      </c>
    </row>
    <row r="125" spans="1:66">
      <c r="A125" s="500" t="s">
        <v>2016</v>
      </c>
      <c r="B125" s="429" t="s">
        <v>2016</v>
      </c>
      <c r="C125" s="500" t="s">
        <v>2016</v>
      </c>
      <c r="E125" s="500" t="s">
        <v>2016</v>
      </c>
      <c r="F125" s="500" t="s">
        <v>2016</v>
      </c>
      <c r="G125" s="500" t="s">
        <v>2016</v>
      </c>
      <c r="H125" s="500" t="s">
        <v>2016</v>
      </c>
      <c r="I125" s="500" t="s">
        <v>2016</v>
      </c>
      <c r="J125" s="500" t="s">
        <v>2016</v>
      </c>
      <c r="L125" s="500" t="s">
        <v>2016</v>
      </c>
      <c r="M125" s="500" t="s">
        <v>2016</v>
      </c>
      <c r="N125" s="500" t="s">
        <v>2016</v>
      </c>
      <c r="O125" s="500" t="s">
        <v>2016</v>
      </c>
      <c r="P125" s="500" t="s">
        <v>2016</v>
      </c>
      <c r="Q125" s="500" t="s">
        <v>2016</v>
      </c>
      <c r="S125" s="500" t="s">
        <v>2016</v>
      </c>
      <c r="T125" s="500" t="s">
        <v>2016</v>
      </c>
      <c r="U125" s="500" t="s">
        <v>2016</v>
      </c>
      <c r="AB125" s="500" t="s">
        <v>2016</v>
      </c>
      <c r="AC125" s="500" t="s">
        <v>2016</v>
      </c>
      <c r="AD125" s="500" t="s">
        <v>2016</v>
      </c>
      <c r="AK125" s="500" t="s">
        <v>2016</v>
      </c>
      <c r="AL125" s="500" t="s">
        <v>2016</v>
      </c>
      <c r="AM125" s="500" t="s">
        <v>2016</v>
      </c>
      <c r="AT125" s="500" t="s">
        <v>2016</v>
      </c>
      <c r="AU125" s="500" t="s">
        <v>2016</v>
      </c>
      <c r="AV125" s="500" t="s">
        <v>2016</v>
      </c>
      <c r="BC125" s="500" t="s">
        <v>2016</v>
      </c>
      <c r="BD125" s="500" t="s">
        <v>2016</v>
      </c>
      <c r="BE125" s="500" t="s">
        <v>2016</v>
      </c>
      <c r="BL125" s="500" t="s">
        <v>2016</v>
      </c>
      <c r="BM125" s="500" t="s">
        <v>2016</v>
      </c>
      <c r="BN125" s="500" t="s">
        <v>2016</v>
      </c>
    </row>
    <row r="126" spans="1:66">
      <c r="A126" s="500" t="s">
        <v>2016</v>
      </c>
      <c r="B126" s="429" t="s">
        <v>2016</v>
      </c>
      <c r="C126" s="500" t="s">
        <v>2016</v>
      </c>
      <c r="E126" s="500" t="s">
        <v>2016</v>
      </c>
      <c r="F126" s="500" t="s">
        <v>2016</v>
      </c>
      <c r="G126" s="500" t="s">
        <v>2016</v>
      </c>
      <c r="H126" s="500" t="s">
        <v>2016</v>
      </c>
      <c r="I126" s="500" t="s">
        <v>2016</v>
      </c>
      <c r="J126" s="500" t="s">
        <v>2016</v>
      </c>
      <c r="L126" s="500" t="s">
        <v>2016</v>
      </c>
      <c r="M126" s="500" t="s">
        <v>2016</v>
      </c>
      <c r="N126" s="500" t="s">
        <v>2016</v>
      </c>
      <c r="O126" s="500" t="s">
        <v>2016</v>
      </c>
      <c r="P126" s="500" t="s">
        <v>2016</v>
      </c>
      <c r="Q126" s="500" t="s">
        <v>2016</v>
      </c>
      <c r="S126" s="500" t="s">
        <v>2016</v>
      </c>
      <c r="T126" s="500" t="s">
        <v>2016</v>
      </c>
      <c r="U126" s="500" t="s">
        <v>2016</v>
      </c>
      <c r="AB126" s="500" t="s">
        <v>2016</v>
      </c>
      <c r="AC126" s="500" t="s">
        <v>2016</v>
      </c>
      <c r="AD126" s="500" t="s">
        <v>2016</v>
      </c>
      <c r="AK126" s="500" t="s">
        <v>2016</v>
      </c>
      <c r="AL126" s="500" t="s">
        <v>2016</v>
      </c>
      <c r="AM126" s="500" t="s">
        <v>2016</v>
      </c>
      <c r="AT126" s="500" t="s">
        <v>2016</v>
      </c>
      <c r="AU126" s="500" t="s">
        <v>2016</v>
      </c>
      <c r="AV126" s="500" t="s">
        <v>2016</v>
      </c>
      <c r="BC126" s="500" t="s">
        <v>2016</v>
      </c>
      <c r="BD126" s="500" t="s">
        <v>2016</v>
      </c>
      <c r="BE126" s="500" t="s">
        <v>2016</v>
      </c>
      <c r="BL126" s="500" t="s">
        <v>2016</v>
      </c>
      <c r="BM126" s="500" t="s">
        <v>2016</v>
      </c>
      <c r="BN126" s="500" t="s">
        <v>2016</v>
      </c>
    </row>
    <row r="127" spans="1:66">
      <c r="A127" s="500" t="s">
        <v>2016</v>
      </c>
      <c r="B127" s="429" t="s">
        <v>2016</v>
      </c>
      <c r="C127" s="500" t="s">
        <v>2016</v>
      </c>
      <c r="E127" s="500" t="s">
        <v>2016</v>
      </c>
      <c r="F127" s="500" t="s">
        <v>2016</v>
      </c>
      <c r="G127" s="500" t="s">
        <v>2016</v>
      </c>
      <c r="H127" s="500" t="s">
        <v>2016</v>
      </c>
      <c r="I127" s="500" t="s">
        <v>2016</v>
      </c>
      <c r="J127" s="500" t="s">
        <v>2016</v>
      </c>
      <c r="L127" s="500" t="s">
        <v>2016</v>
      </c>
      <c r="M127" s="500" t="s">
        <v>2016</v>
      </c>
      <c r="N127" s="500" t="s">
        <v>2016</v>
      </c>
      <c r="O127" s="500" t="s">
        <v>2016</v>
      </c>
      <c r="P127" s="500" t="s">
        <v>2016</v>
      </c>
      <c r="Q127" s="500" t="s">
        <v>2016</v>
      </c>
      <c r="S127" s="500" t="s">
        <v>2016</v>
      </c>
      <c r="T127" s="500" t="s">
        <v>2016</v>
      </c>
      <c r="U127" s="500" t="s">
        <v>2016</v>
      </c>
      <c r="AB127" s="500" t="s">
        <v>2016</v>
      </c>
      <c r="AC127" s="500" t="s">
        <v>2016</v>
      </c>
      <c r="AD127" s="500" t="s">
        <v>2016</v>
      </c>
      <c r="AK127" s="500" t="s">
        <v>2016</v>
      </c>
      <c r="AL127" s="500" t="s">
        <v>2016</v>
      </c>
      <c r="AM127" s="500" t="s">
        <v>2016</v>
      </c>
      <c r="AT127" s="500" t="s">
        <v>2016</v>
      </c>
      <c r="AU127" s="500" t="s">
        <v>2016</v>
      </c>
      <c r="AV127" s="500" t="s">
        <v>2016</v>
      </c>
      <c r="BC127" s="500" t="s">
        <v>2016</v>
      </c>
      <c r="BD127" s="500" t="s">
        <v>2016</v>
      </c>
      <c r="BE127" s="500" t="s">
        <v>2016</v>
      </c>
      <c r="BL127" s="500" t="s">
        <v>2016</v>
      </c>
      <c r="BM127" s="500" t="s">
        <v>2016</v>
      </c>
      <c r="BN127" s="500" t="s">
        <v>2016</v>
      </c>
    </row>
    <row r="128" spans="1:66">
      <c r="A128" s="500" t="s">
        <v>2016</v>
      </c>
      <c r="B128" s="429" t="s">
        <v>2016</v>
      </c>
      <c r="C128" s="500" t="s">
        <v>2016</v>
      </c>
      <c r="E128" s="500" t="s">
        <v>2016</v>
      </c>
      <c r="F128" s="500" t="s">
        <v>2016</v>
      </c>
      <c r="G128" s="500" t="s">
        <v>2016</v>
      </c>
      <c r="H128" s="500" t="s">
        <v>2016</v>
      </c>
      <c r="I128" s="500" t="s">
        <v>2016</v>
      </c>
      <c r="J128" s="500" t="s">
        <v>2016</v>
      </c>
      <c r="L128" s="500" t="s">
        <v>2016</v>
      </c>
      <c r="M128" s="500" t="s">
        <v>2016</v>
      </c>
      <c r="N128" s="500" t="s">
        <v>2016</v>
      </c>
      <c r="O128" s="500" t="s">
        <v>2016</v>
      </c>
      <c r="P128" s="500" t="s">
        <v>2016</v>
      </c>
      <c r="Q128" s="500" t="s">
        <v>2016</v>
      </c>
      <c r="S128" s="500" t="s">
        <v>2016</v>
      </c>
      <c r="T128" s="500" t="s">
        <v>2016</v>
      </c>
      <c r="U128" s="500" t="s">
        <v>2016</v>
      </c>
      <c r="AB128" s="500" t="s">
        <v>2016</v>
      </c>
      <c r="AC128" s="500" t="s">
        <v>2016</v>
      </c>
      <c r="AD128" s="500" t="s">
        <v>2016</v>
      </c>
      <c r="AK128" s="500" t="s">
        <v>2016</v>
      </c>
      <c r="AL128" s="500" t="s">
        <v>2016</v>
      </c>
      <c r="AM128" s="500" t="s">
        <v>2016</v>
      </c>
      <c r="AT128" s="500" t="s">
        <v>2016</v>
      </c>
      <c r="AU128" s="500" t="s">
        <v>2016</v>
      </c>
      <c r="AV128" s="500" t="s">
        <v>2016</v>
      </c>
      <c r="BC128" s="500" t="s">
        <v>2016</v>
      </c>
      <c r="BD128" s="500" t="s">
        <v>2016</v>
      </c>
      <c r="BE128" s="500" t="s">
        <v>2016</v>
      </c>
      <c r="BL128" s="500" t="s">
        <v>2016</v>
      </c>
      <c r="BM128" s="500" t="s">
        <v>2016</v>
      </c>
      <c r="BN128" s="500" t="s">
        <v>2016</v>
      </c>
    </row>
    <row r="129" spans="1:66">
      <c r="A129" s="500" t="s">
        <v>2016</v>
      </c>
      <c r="B129" s="429" t="s">
        <v>2016</v>
      </c>
      <c r="C129" s="500" t="s">
        <v>2016</v>
      </c>
      <c r="E129" s="500" t="s">
        <v>2016</v>
      </c>
      <c r="F129" s="500" t="s">
        <v>2016</v>
      </c>
      <c r="G129" s="500" t="s">
        <v>2016</v>
      </c>
      <c r="H129" s="500" t="s">
        <v>2016</v>
      </c>
      <c r="I129" s="500" t="s">
        <v>2016</v>
      </c>
      <c r="J129" s="500" t="s">
        <v>2016</v>
      </c>
      <c r="L129" s="500" t="s">
        <v>2016</v>
      </c>
      <c r="M129" s="500" t="s">
        <v>2016</v>
      </c>
      <c r="N129" s="500" t="s">
        <v>2016</v>
      </c>
      <c r="O129" s="500" t="s">
        <v>2016</v>
      </c>
      <c r="P129" s="500" t="s">
        <v>2016</v>
      </c>
      <c r="Q129" s="500" t="s">
        <v>2016</v>
      </c>
      <c r="S129" s="500" t="s">
        <v>2016</v>
      </c>
      <c r="T129" s="500" t="s">
        <v>2016</v>
      </c>
      <c r="U129" s="500" t="s">
        <v>2016</v>
      </c>
      <c r="AB129" s="500" t="s">
        <v>2016</v>
      </c>
      <c r="AC129" s="500" t="s">
        <v>2016</v>
      </c>
      <c r="AD129" s="500" t="s">
        <v>2016</v>
      </c>
      <c r="AK129" s="500" t="s">
        <v>2016</v>
      </c>
      <c r="AL129" s="500" t="s">
        <v>2016</v>
      </c>
      <c r="AM129" s="500" t="s">
        <v>2016</v>
      </c>
      <c r="AT129" s="500" t="s">
        <v>2016</v>
      </c>
      <c r="AU129" s="500" t="s">
        <v>2016</v>
      </c>
      <c r="AV129" s="500" t="s">
        <v>2016</v>
      </c>
      <c r="BC129" s="500" t="s">
        <v>2016</v>
      </c>
      <c r="BD129" s="500" t="s">
        <v>2016</v>
      </c>
      <c r="BE129" s="500" t="s">
        <v>2016</v>
      </c>
      <c r="BL129" s="500" t="s">
        <v>2016</v>
      </c>
      <c r="BM129" s="500" t="s">
        <v>2016</v>
      </c>
      <c r="BN129" s="500" t="s">
        <v>2016</v>
      </c>
    </row>
    <row r="130" spans="1:66">
      <c r="A130" s="500" t="s">
        <v>2016</v>
      </c>
      <c r="B130" s="429" t="s">
        <v>2016</v>
      </c>
      <c r="C130" s="500" t="s">
        <v>2016</v>
      </c>
      <c r="E130" s="500" t="s">
        <v>2016</v>
      </c>
      <c r="F130" s="500" t="s">
        <v>2016</v>
      </c>
      <c r="G130" s="500" t="s">
        <v>2016</v>
      </c>
      <c r="H130" s="500" t="s">
        <v>2016</v>
      </c>
      <c r="I130" s="500" t="s">
        <v>2016</v>
      </c>
      <c r="J130" s="500" t="s">
        <v>2016</v>
      </c>
      <c r="L130" s="500" t="s">
        <v>2016</v>
      </c>
      <c r="M130" s="500" t="s">
        <v>2016</v>
      </c>
      <c r="N130" s="500" t="s">
        <v>2016</v>
      </c>
      <c r="O130" s="500" t="s">
        <v>2016</v>
      </c>
      <c r="P130" s="500" t="s">
        <v>2016</v>
      </c>
      <c r="Q130" s="500" t="s">
        <v>2016</v>
      </c>
      <c r="S130" s="500" t="s">
        <v>2016</v>
      </c>
      <c r="T130" s="500" t="s">
        <v>2016</v>
      </c>
      <c r="U130" s="500" t="s">
        <v>2016</v>
      </c>
      <c r="AB130" s="500" t="s">
        <v>2016</v>
      </c>
      <c r="AC130" s="500" t="s">
        <v>2016</v>
      </c>
      <c r="AD130" s="500" t="s">
        <v>2016</v>
      </c>
      <c r="AK130" s="500" t="s">
        <v>2016</v>
      </c>
      <c r="AL130" s="500" t="s">
        <v>2016</v>
      </c>
      <c r="AM130" s="500" t="s">
        <v>2016</v>
      </c>
      <c r="AT130" s="500" t="s">
        <v>2016</v>
      </c>
      <c r="AU130" s="500" t="s">
        <v>2016</v>
      </c>
      <c r="AV130" s="500" t="s">
        <v>2016</v>
      </c>
      <c r="BC130" s="500" t="s">
        <v>2016</v>
      </c>
      <c r="BD130" s="500" t="s">
        <v>2016</v>
      </c>
      <c r="BE130" s="500" t="s">
        <v>2016</v>
      </c>
      <c r="BL130" s="500" t="s">
        <v>2016</v>
      </c>
      <c r="BM130" s="500" t="s">
        <v>2016</v>
      </c>
      <c r="BN130" s="500" t="s">
        <v>2016</v>
      </c>
    </row>
    <row r="132" spans="1:66">
      <c r="B132" s="433">
        <v>3</v>
      </c>
      <c r="E132" s="433">
        <v>15</v>
      </c>
      <c r="F132" s="433">
        <v>17</v>
      </c>
      <c r="G132" s="433">
        <v>19</v>
      </c>
      <c r="H132" s="433">
        <v>18</v>
      </c>
      <c r="I132" s="433">
        <v>20</v>
      </c>
      <c r="J132" s="433">
        <v>16</v>
      </c>
      <c r="L132" s="433">
        <v>26</v>
      </c>
      <c r="M132" s="433">
        <v>27</v>
      </c>
      <c r="N132" s="433">
        <v>28</v>
      </c>
      <c r="O132" s="433">
        <v>29</v>
      </c>
      <c r="P132" s="433">
        <v>30</v>
      </c>
      <c r="Q132" s="433">
        <v>31</v>
      </c>
      <c r="S132" s="433">
        <v>33</v>
      </c>
      <c r="T132" s="433">
        <v>34</v>
      </c>
      <c r="U132" s="433">
        <v>35</v>
      </c>
      <c r="AB132" s="433">
        <v>42</v>
      </c>
      <c r="AC132" s="433">
        <v>43</v>
      </c>
      <c r="AD132" s="433">
        <v>44</v>
      </c>
      <c r="AK132" s="433">
        <v>51</v>
      </c>
      <c r="AL132" s="433">
        <v>52</v>
      </c>
      <c r="AM132" s="433">
        <v>53</v>
      </c>
      <c r="AT132" s="433">
        <v>60</v>
      </c>
      <c r="AU132" s="433">
        <v>61</v>
      </c>
      <c r="AV132" s="433">
        <v>62</v>
      </c>
      <c r="BC132" s="433">
        <v>69</v>
      </c>
      <c r="BD132" s="433">
        <v>70</v>
      </c>
      <c r="BE132" s="433">
        <v>71</v>
      </c>
      <c r="BL132" s="433">
        <v>78</v>
      </c>
      <c r="BM132" s="433">
        <v>79</v>
      </c>
      <c r="BN132" s="433">
        <v>80</v>
      </c>
    </row>
  </sheetData>
  <mergeCells count="8">
    <mergeCell ref="BC1:BH1"/>
    <mergeCell ref="BL1:BQ1"/>
    <mergeCell ref="E1:I1"/>
    <mergeCell ref="L1:P1"/>
    <mergeCell ref="S1:X1"/>
    <mergeCell ref="AB1:AG1"/>
    <mergeCell ref="AK1:AP1"/>
    <mergeCell ref="AT1:AY1"/>
  </mergeCells>
  <conditionalFormatting sqref="Y2 AH2 AQ2 AZ2 BI2">
    <cfRule type="expression" dxfId="195" priority="5" stopIfTrue="1">
      <formula>IF(Y$1=0,FALSE,TRUE)</formula>
    </cfRule>
  </conditionalFormatting>
  <conditionalFormatting sqref="T3:T130 AC3:AC130 AL3:AL130 AU3:AU130 BD3:BD130 BM3:BM130">
    <cfRule type="cellIs" dxfId="193" priority="3" stopIfTrue="1" operator="greaterThan">
      <formula>0</formula>
    </cfRule>
    <cfRule type="cellIs" dxfId="192" priority="4" stopIfTrue="1" operator="equal">
      <formula>0</formula>
    </cfRule>
  </conditionalFormatting>
  <conditionalFormatting sqref="E3:E130">
    <cfRule type="expression" dxfId="189" priority="1" stopIfTrue="1">
      <formula>IF(E3&gt;=$A$1,TRUE,FALSE)</formula>
    </cfRule>
    <cfRule type="cellIs" dxfId="188" priority="2" stopIfTrue="1" operator="equal">
      <formula>0</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dimension ref="A1:CF132"/>
  <sheetViews>
    <sheetView workbookViewId="0"/>
  </sheetViews>
  <sheetFormatPr defaultColWidth="9" defaultRowHeight="12.75"/>
  <sheetData>
    <row r="1" spans="1:84" ht="20.25" thickBot="1">
      <c r="B1" s="324"/>
      <c r="C1" s="401" t="e">
        <f>#N/A</f>
        <v>#N/A</v>
      </c>
      <c r="D1" s="402"/>
      <c r="E1" s="403" t="e">
        <f>#N/A</f>
        <v>#N/A</v>
      </c>
      <c r="F1" s="499" t="s">
        <v>236</v>
      </c>
      <c r="G1" s="500"/>
      <c r="H1" s="500"/>
      <c r="I1" s="500"/>
      <c r="J1" s="500"/>
      <c r="K1" s="500"/>
      <c r="L1" s="404" t="e">
        <f>#N/A</f>
        <v>#N/A</v>
      </c>
      <c r="M1" s="324"/>
      <c r="O1" s="498" t="s">
        <v>215</v>
      </c>
      <c r="P1" s="498"/>
      <c r="Q1" s="498"/>
      <c r="R1" s="498"/>
      <c r="S1" s="498"/>
      <c r="T1" s="498"/>
      <c r="U1" s="405"/>
      <c r="V1" s="406" t="s">
        <v>230</v>
      </c>
      <c r="W1" s="405"/>
      <c r="X1" s="407"/>
      <c r="Y1" s="405"/>
      <c r="Z1" s="498" t="s">
        <v>370</v>
      </c>
      <c r="AA1" s="498"/>
      <c r="AB1" s="498"/>
      <c r="AC1" s="498"/>
      <c r="AD1" s="498"/>
      <c r="AE1" s="408" t="e">
        <f>AV1+BE1+BN1+BW1+CF1</f>
        <v>#N/A</v>
      </c>
      <c r="AG1" s="497" t="s">
        <v>212</v>
      </c>
      <c r="AH1" s="497"/>
      <c r="AI1" s="497"/>
      <c r="AJ1" s="497"/>
      <c r="AK1" s="497"/>
      <c r="AL1" s="497"/>
      <c r="AM1" s="408"/>
      <c r="AP1" s="497" t="s">
        <v>222</v>
      </c>
      <c r="AQ1" s="497"/>
      <c r="AR1" s="497"/>
      <c r="AS1" s="497"/>
      <c r="AT1" s="497"/>
      <c r="AU1" s="497"/>
      <c r="AV1" s="408" t="e">
        <f>MAX(AV3:AV130)</f>
        <v>#N/A</v>
      </c>
      <c r="AY1" s="497" t="s">
        <v>233</v>
      </c>
      <c r="AZ1" s="497"/>
      <c r="BA1" s="497"/>
      <c r="BB1" s="497"/>
      <c r="BC1" s="497"/>
      <c r="BD1" s="497"/>
      <c r="BE1" s="408" t="e">
        <f>MAX(BE3:BE130)</f>
        <v>#N/A</v>
      </c>
      <c r="BH1" s="497" t="s">
        <v>234</v>
      </c>
      <c r="BI1" s="497"/>
      <c r="BJ1" s="497"/>
      <c r="BK1" s="497"/>
      <c r="BL1" s="497"/>
      <c r="BM1" s="497"/>
      <c r="BN1" s="408" t="e">
        <f>MAX(BN3:BN130)</f>
        <v>#N/A</v>
      </c>
      <c r="BQ1" s="497" t="s">
        <v>235</v>
      </c>
      <c r="BR1" s="497"/>
      <c r="BS1" s="497"/>
      <c r="BT1" s="497"/>
      <c r="BU1" s="497"/>
      <c r="BV1" s="497"/>
      <c r="BW1" s="408" t="e">
        <f>MAX(BW3:BW130)</f>
        <v>#N/A</v>
      </c>
      <c r="BZ1" s="497" t="s">
        <v>232</v>
      </c>
      <c r="CA1" s="497"/>
      <c r="CB1" s="497"/>
      <c r="CC1" s="497"/>
      <c r="CD1" s="497"/>
      <c r="CE1" s="497"/>
      <c r="CF1" s="408" t="e">
        <f>MAX(CF3:CF130)</f>
        <v>#N/A</v>
      </c>
    </row>
    <row r="2" spans="1:84" ht="42.75" customHeight="1" thickTop="1" thickBot="1">
      <c r="A2" s="409" t="s">
        <v>395</v>
      </c>
      <c r="B2" s="409" t="s">
        <v>207</v>
      </c>
      <c r="C2" s="410" t="s">
        <v>393</v>
      </c>
      <c r="D2" s="411" t="s">
        <v>231</v>
      </c>
      <c r="E2" s="412" t="s">
        <v>82</v>
      </c>
      <c r="F2" s="413" t="s">
        <v>419</v>
      </c>
      <c r="G2" s="413">
        <v>64</v>
      </c>
      <c r="H2" s="413">
        <v>32</v>
      </c>
      <c r="I2" s="413">
        <v>16</v>
      </c>
      <c r="J2" s="413">
        <v>8</v>
      </c>
      <c r="K2" s="413">
        <v>4</v>
      </c>
      <c r="O2" s="414" t="s">
        <v>211</v>
      </c>
      <c r="P2" s="415" t="s">
        <v>210</v>
      </c>
      <c r="Q2" s="415" t="s">
        <v>221</v>
      </c>
      <c r="R2" s="415" t="s">
        <v>220</v>
      </c>
      <c r="S2" s="415" t="s">
        <v>1</v>
      </c>
      <c r="T2" s="416" t="s">
        <v>218</v>
      </c>
      <c r="U2" s="417" t="s">
        <v>231</v>
      </c>
      <c r="V2" s="418" t="s">
        <v>241</v>
      </c>
      <c r="W2" s="419" t="s">
        <v>224</v>
      </c>
      <c r="X2" s="420" t="s">
        <v>231</v>
      </c>
      <c r="Y2" s="421"/>
      <c r="Z2" s="422" t="s">
        <v>332</v>
      </c>
      <c r="AA2" s="423" t="s">
        <v>333</v>
      </c>
      <c r="AB2" s="423" t="s">
        <v>334</v>
      </c>
      <c r="AC2" s="423" t="s">
        <v>335</v>
      </c>
      <c r="AD2" s="423" t="s">
        <v>336</v>
      </c>
      <c r="AE2" s="424" t="s">
        <v>337</v>
      </c>
      <c r="AG2" s="425" t="s">
        <v>216</v>
      </c>
      <c r="AH2" s="425" t="s">
        <v>217</v>
      </c>
      <c r="AI2" s="426" t="s">
        <v>210</v>
      </c>
      <c r="AJ2" s="426" t="s">
        <v>218</v>
      </c>
      <c r="AK2" s="426" t="s">
        <v>241</v>
      </c>
      <c r="AL2" s="426" t="s">
        <v>224</v>
      </c>
      <c r="AM2" s="427" t="s">
        <v>394</v>
      </c>
      <c r="AN2" s="325"/>
      <c r="AO2" s="325"/>
      <c r="AP2" s="425" t="s">
        <v>216</v>
      </c>
      <c r="AQ2" s="425" t="s">
        <v>217</v>
      </c>
      <c r="AR2" s="426" t="s">
        <v>210</v>
      </c>
      <c r="AS2" s="426" t="s">
        <v>218</v>
      </c>
      <c r="AT2" s="426" t="s">
        <v>241</v>
      </c>
      <c r="AU2" s="426" t="s">
        <v>224</v>
      </c>
      <c r="AV2" s="428" t="s">
        <v>394</v>
      </c>
      <c r="AW2" s="325"/>
      <c r="AX2" s="325"/>
      <c r="AY2" s="425" t="s">
        <v>216</v>
      </c>
      <c r="AZ2" s="425" t="s">
        <v>217</v>
      </c>
      <c r="BA2" s="426" t="s">
        <v>210</v>
      </c>
      <c r="BB2" s="426" t="s">
        <v>218</v>
      </c>
      <c r="BC2" s="426" t="s">
        <v>241</v>
      </c>
      <c r="BD2" s="426" t="s">
        <v>224</v>
      </c>
      <c r="BE2" s="428" t="s">
        <v>394</v>
      </c>
      <c r="BF2" s="325"/>
      <c r="BG2" s="325"/>
      <c r="BH2" s="425" t="s">
        <v>216</v>
      </c>
      <c r="BI2" s="425" t="s">
        <v>217</v>
      </c>
      <c r="BJ2" s="426" t="s">
        <v>210</v>
      </c>
      <c r="BK2" s="426" t="s">
        <v>218</v>
      </c>
      <c r="BL2" s="426" t="s">
        <v>241</v>
      </c>
      <c r="BM2" s="426" t="s">
        <v>224</v>
      </c>
      <c r="BN2" s="428" t="s">
        <v>394</v>
      </c>
      <c r="BO2" s="325"/>
      <c r="BP2" s="325"/>
      <c r="BQ2" s="425" t="s">
        <v>216</v>
      </c>
      <c r="BR2" s="425" t="s">
        <v>217</v>
      </c>
      <c r="BS2" s="426" t="s">
        <v>210</v>
      </c>
      <c r="BT2" s="426" t="s">
        <v>218</v>
      </c>
      <c r="BU2" s="426" t="s">
        <v>241</v>
      </c>
      <c r="BV2" s="426" t="s">
        <v>224</v>
      </c>
      <c r="BW2" s="428" t="s">
        <v>394</v>
      </c>
      <c r="BX2" s="325"/>
      <c r="BY2" s="325"/>
      <c r="BZ2" s="425" t="s">
        <v>216</v>
      </c>
      <c r="CA2" s="425" t="s">
        <v>217</v>
      </c>
      <c r="CB2" s="426" t="s">
        <v>210</v>
      </c>
      <c r="CC2" s="426" t="s">
        <v>218</v>
      </c>
      <c r="CD2" s="426" t="s">
        <v>241</v>
      </c>
      <c r="CE2" s="426" t="s">
        <v>224</v>
      </c>
      <c r="CF2" s="428" t="s">
        <v>394</v>
      </c>
    </row>
    <row r="3" spans="1:84" ht="13.5" thickTop="1">
      <c r="A3" s="324" t="e">
        <f>#N/A</f>
        <v>#N/A</v>
      </c>
      <c r="B3" s="324" t="e">
        <f>#N/A</f>
        <v>#N/A</v>
      </c>
      <c r="C3" s="429" t="e">
        <f>#N/A</f>
        <v>#N/A</v>
      </c>
      <c r="D3" s="324" t="e">
        <f>#N/A</f>
        <v>#N/A</v>
      </c>
      <c r="E3" s="430" t="e">
        <f>#N/A</f>
        <v>#N/A</v>
      </c>
      <c r="F3" s="324" t="e">
        <f>#N/A</f>
        <v>#N/A</v>
      </c>
      <c r="G3" s="324" t="e">
        <f>#N/A</f>
        <v>#N/A</v>
      </c>
      <c r="H3" s="324" t="e">
        <f>#N/A</f>
        <v>#N/A</v>
      </c>
      <c r="I3" s="324" t="e">
        <f>#N/A</f>
        <v>#N/A</v>
      </c>
      <c r="J3" s="324" t="e">
        <f>#N/A</f>
        <v>#N/A</v>
      </c>
      <c r="K3" s="324" t="e">
        <f>#N/A</f>
        <v>#N/A</v>
      </c>
      <c r="M3" s="325">
        <v>1</v>
      </c>
      <c r="O3" s="324" t="e">
        <f>AH3+AQ3+AZ3+BI3+BR3+CA3</f>
        <v>#N/A</v>
      </c>
      <c r="P3" s="324" t="e">
        <f>AI3+AR3+BA3+BJ3+BS3+CB3</f>
        <v>#N/A</v>
      </c>
      <c r="Q3" s="324" t="e">
        <f t="shared" ref="Q3:Q34" si="0">VLOOKUP($Z3,$A$3:$O$131,15,0)+VLOOKUP($AA3,$A$3:$O$131,15,0)+VLOOKUP($AB3,$A$3:$O$131,15,0)+VLOOKUP($AC3,$A$3:$O$131,15,0)+VLOOKUP($AD3,$A$3:$O$131,15,0)+VLOOKUP($AE3,$A$3:$O$131,15,0)</f>
        <v>#N/A</v>
      </c>
      <c r="R3" s="324" t="e">
        <f t="shared" ref="R3:R34" si="1">IF(AH3=0,0,VLOOKUP($Z3,$A$3:$O$130,15,0))+IF(AQ3=0,0,VLOOKUP($AA3,$A$3:$O$130,15,0))+IF(AZ3=0,0,VLOOKUP($AB3,$A$3:$O$130,15,0))+IF(BI3=0,0,VLOOKUP($AC3,$A$3:$O$130,15,0))+IF(BR3=0,0,VLOOKUP($AD3,$A$3:$O$130,15,0))+IF(CA3=0,0,VLOOKUP($AE3,$A$3:$O$130,15,0))</f>
        <v>#N/A</v>
      </c>
      <c r="S3" s="324" t="e">
        <f>VLOOKUP($Z3,$A$3:$Q$131,17,0)+VLOOKUP($AA3,$A$3:$Q$131,17,0)+VLOOKUP($AB3,$A$3:$Q$131,17,0)+VLOOKUP($AC3,$A$3:$Q$131,17,0)+VLOOKUP($AD3,$A$3:$Q$131,17,0)+VLOOKUP($AE3,$A$3:$Q$131,17,0)</f>
        <v>#N/A</v>
      </c>
      <c r="T3" s="324" t="e">
        <f>AJ3+AS3+BB3+BK3+BT3+CC3</f>
        <v>#N/A</v>
      </c>
      <c r="U3" s="405">
        <f>ROW()-2</f>
        <v>1</v>
      </c>
      <c r="V3" s="405">
        <v>6</v>
      </c>
      <c r="W3" s="431" t="e">
        <f>#N/A</f>
        <v>#N/A</v>
      </c>
      <c r="X3" s="407">
        <f>ROW()-2</f>
        <v>1</v>
      </c>
      <c r="Y3" s="405">
        <f t="shared" ref="Y3:Y34" si="2">IF(TYPE(VLOOKUP(V3,$A$3:$O$130,15,0))&gt;3,0,VLOOKUP(V3,$A$3:$O$130,15,0))</f>
        <v>0</v>
      </c>
      <c r="Z3" s="324" t="e">
        <f>$AG3</f>
        <v>#N/A</v>
      </c>
      <c r="AA3" s="324" t="e">
        <f>$AP3</f>
        <v>#N/A</v>
      </c>
      <c r="AB3" s="324" t="e">
        <f>$AY3</f>
        <v>#N/A</v>
      </c>
      <c r="AC3" s="324" t="e">
        <f>$BH3</f>
        <v>#N/A</v>
      </c>
      <c r="AD3" s="324" t="e">
        <f>$BQ3</f>
        <v>#N/A</v>
      </c>
      <c r="AE3" s="324" t="e">
        <f>$BZ3</f>
        <v>#N/A</v>
      </c>
      <c r="AG3" s="324" t="e">
        <f>#N/A</f>
        <v>#N/A</v>
      </c>
      <c r="AH3" s="324" t="e">
        <f>#N/A</f>
        <v>#N/A</v>
      </c>
      <c r="AI3" s="324" t="e">
        <f>#N/A</f>
        <v>#N/A</v>
      </c>
      <c r="AJ3" s="324" t="e">
        <f>IF(AND(VLOOKUP($AG3,$A$3:$B$130,2,0)=1,AH3=1),1,0)</f>
        <v>#N/A</v>
      </c>
      <c r="AK3" s="324">
        <v>1</v>
      </c>
      <c r="AL3" s="432"/>
      <c r="AP3" s="324" t="e">
        <f>#N/A</f>
        <v>#N/A</v>
      </c>
      <c r="AQ3" s="324" t="e">
        <f>#N/A</f>
        <v>#N/A</v>
      </c>
      <c r="AR3" s="324" t="e">
        <f>#N/A</f>
        <v>#N/A</v>
      </c>
      <c r="AS3" s="324" t="e">
        <f>IF(AND(VLOOKUP($AG3,$A$3:$B$130,2,0)=1,AQ3=1),1,0)</f>
        <v>#N/A</v>
      </c>
      <c r="AT3" s="405">
        <v>31</v>
      </c>
      <c r="AU3" s="432" t="e">
        <f>#N/A</f>
        <v>#N/A</v>
      </c>
      <c r="AV3" s="324" t="e">
        <f t="shared" ref="AV3:AV34" si="3">IF(OR(AND(N(AP3)=0,N(AT3)=0),TYPE(MATCH($AA3,$Z3:$Z3,0))&gt;1),0,1)</f>
        <v>#N/A</v>
      </c>
      <c r="AY3" s="324" t="e">
        <f>#N/A</f>
        <v>#N/A</v>
      </c>
      <c r="AZ3" s="324" t="e">
        <f>#N/A</f>
        <v>#N/A</v>
      </c>
      <c r="BA3" s="324" t="e">
        <f>#N/A</f>
        <v>#N/A</v>
      </c>
      <c r="BB3" s="324" t="e">
        <f>IF(AND(VLOOKUP($AG3,$A$3:$B$130,2,0)=1,AZ3=1),1,0)</f>
        <v>#N/A</v>
      </c>
      <c r="BC3" s="405">
        <v>23</v>
      </c>
      <c r="BD3" s="432" t="e">
        <f>#N/A</f>
        <v>#N/A</v>
      </c>
      <c r="BE3" s="324" t="e">
        <f t="shared" ref="BE3:BE34" si="4">IF(OR(AND(N(AY3)=0,N(BC3)=0),TYPE(MATCH($AB3,$Z3:$AA3,0))&gt;1),0,1)</f>
        <v>#N/A</v>
      </c>
      <c r="BH3" s="324" t="e">
        <f>#N/A</f>
        <v>#N/A</v>
      </c>
      <c r="BI3" s="324" t="e">
        <f>#N/A</f>
        <v>#N/A</v>
      </c>
      <c r="BJ3" s="324" t="e">
        <f>#N/A</f>
        <v>#N/A</v>
      </c>
      <c r="BK3" s="324" t="e">
        <f>IF(AND(VLOOKUP($AG3,$A$3:$B$130,2,0)=1,BI3=1),1,0)</f>
        <v>#N/A</v>
      </c>
      <c r="BL3" s="405">
        <v>6</v>
      </c>
      <c r="BM3" s="432" t="e">
        <f>#N/A</f>
        <v>#N/A</v>
      </c>
      <c r="BN3" s="324" t="e">
        <f t="shared" ref="BN3:BN34" si="5">IF(OR(AND(N(BH3)=0,N(BL3)=0),TYPE(MATCH($AC3,$Z3:$AB3,0))&gt;1),0,1)</f>
        <v>#N/A</v>
      </c>
      <c r="BQ3" s="324" t="e">
        <f>#N/A</f>
        <v>#N/A</v>
      </c>
      <c r="BR3" s="324" t="e">
        <f>#N/A</f>
        <v>#N/A</v>
      </c>
      <c r="BS3" s="324" t="e">
        <f>#N/A</f>
        <v>#N/A</v>
      </c>
      <c r="BT3" s="324" t="e">
        <f>IF(AND(VLOOKUP($AG3,$A$3:$B$130,2,0)=1,BR3=1),1,0)</f>
        <v>#N/A</v>
      </c>
      <c r="BU3" s="405"/>
      <c r="BV3" s="432" t="e">
        <f>#N/A</f>
        <v>#N/A</v>
      </c>
      <c r="BW3" s="324" t="e">
        <f t="shared" ref="BW3:BW34" si="6">IF(OR(AND(N(BQ3)=0,N(BU3)=0),TYPE(MATCH($AD3,$Z3:$AC3,0))&gt;1),0,1)</f>
        <v>#N/A</v>
      </c>
      <c r="BZ3" s="324" t="e">
        <f>#N/A</f>
        <v>#N/A</v>
      </c>
      <c r="CA3" s="324" t="e">
        <f>#N/A</f>
        <v>#N/A</v>
      </c>
      <c r="CB3" s="324" t="e">
        <f>#N/A</f>
        <v>#N/A</v>
      </c>
      <c r="CC3" s="324" t="e">
        <f>IF(AND(VLOOKUP($AG3,$A$3:$B$130,2,0)=1,CA3=1),1,0)</f>
        <v>#N/A</v>
      </c>
      <c r="CD3" s="405"/>
      <c r="CE3" s="432" t="e">
        <f>#N/A</f>
        <v>#N/A</v>
      </c>
      <c r="CF3" s="324" t="e">
        <f t="shared" ref="CF3:CF34" si="7">IF(OR(AND(N(BZ3)=0,N(CD3)=0),TYPE(MATCH($AE3,$Z3:$AD3,0))&gt;1),0,1)</f>
        <v>#N/A</v>
      </c>
    </row>
    <row r="4" spans="1:84">
      <c r="A4" s="324" t="e">
        <f>#N/A</f>
        <v>#N/A</v>
      </c>
      <c r="B4" s="324" t="e">
        <f>#N/A</f>
        <v>#N/A</v>
      </c>
      <c r="C4" s="429" t="e">
        <f>#N/A</f>
        <v>#N/A</v>
      </c>
      <c r="D4" s="324" t="e">
        <f>#N/A</f>
        <v>#N/A</v>
      </c>
      <c r="E4" s="430" t="e">
        <f>#N/A</f>
        <v>#N/A</v>
      </c>
      <c r="F4" s="324" t="e">
        <f>#N/A</f>
        <v>#N/A</v>
      </c>
      <c r="G4" s="324" t="e">
        <f>#N/A</f>
        <v>#N/A</v>
      </c>
      <c r="H4" s="324" t="e">
        <f>#N/A</f>
        <v>#N/A</v>
      </c>
      <c r="I4" s="324" t="e">
        <f>#N/A</f>
        <v>#N/A</v>
      </c>
      <c r="J4" s="324" t="e">
        <f>#N/A</f>
        <v>#N/A</v>
      </c>
      <c r="K4" s="324" t="e">
        <f>#N/A</f>
        <v>#N/A</v>
      </c>
      <c r="M4" s="325">
        <v>2</v>
      </c>
      <c r="O4" s="324" t="e">
        <f t="shared" ref="O4:O67" si="8">AH4+AQ4+AZ4+BI4+BR4+CA4</f>
        <v>#N/A</v>
      </c>
      <c r="P4" s="324" t="e">
        <f t="shared" ref="P4:P67" si="9">AI4+AR4+BA4+BJ4+BS4+CB4</f>
        <v>#N/A</v>
      </c>
      <c r="Q4" s="324" t="e">
        <f t="shared" si="0"/>
        <v>#N/A</v>
      </c>
      <c r="R4" s="324" t="e">
        <f t="shared" si="1"/>
        <v>#N/A</v>
      </c>
      <c r="S4" s="324" t="e">
        <f t="shared" ref="S4:S67" si="10">VLOOKUP($Z4,$A$3:$Q$131,17,0)+VLOOKUP($AA4,$A$3:$Q$131,17,0)+VLOOKUP($AB4,$A$3:$Q$131,17,0)+VLOOKUP($AC4,$A$3:$Q$131,17,0)+VLOOKUP($AD4,$A$3:$Q$131,17,0)+VLOOKUP($AE4,$A$3:$Q$131,17,0)</f>
        <v>#N/A</v>
      </c>
      <c r="T4" s="324" t="e">
        <f t="shared" ref="T4:T67" si="11">AJ4+AS4+BB4+BK4+BT4+CC4</f>
        <v>#N/A</v>
      </c>
      <c r="U4" s="405">
        <f>ROW()-2</f>
        <v>2</v>
      </c>
      <c r="V4" s="405">
        <v>1</v>
      </c>
      <c r="W4" s="431" t="e">
        <f>#N/A</f>
        <v>#N/A</v>
      </c>
      <c r="X4" s="407">
        <f t="shared" ref="X4:X67" si="12">ROW()-2</f>
        <v>2</v>
      </c>
      <c r="Y4" s="405">
        <f t="shared" si="2"/>
        <v>0</v>
      </c>
      <c r="Z4" s="324" t="e">
        <f t="shared" ref="Z4:Z67" si="13">$AG4</f>
        <v>#N/A</v>
      </c>
      <c r="AA4" s="324" t="e">
        <f t="shared" ref="AA4:AA67" si="14">$AP4</f>
        <v>#N/A</v>
      </c>
      <c r="AB4" s="324" t="e">
        <f t="shared" ref="AB4:AB67" si="15">$AY4</f>
        <v>#N/A</v>
      </c>
      <c r="AC4" s="324" t="e">
        <f t="shared" ref="AC4:AC67" si="16">$BH4</f>
        <v>#N/A</v>
      </c>
      <c r="AD4" s="324" t="e">
        <f t="shared" ref="AD4:AD67" si="17">$BQ4</f>
        <v>#N/A</v>
      </c>
      <c r="AE4" s="324" t="e">
        <f t="shared" ref="AE4:AE67" si="18">$BZ4</f>
        <v>#N/A</v>
      </c>
      <c r="AG4" s="324" t="e">
        <f>#N/A</f>
        <v>#N/A</v>
      </c>
      <c r="AH4" s="324" t="e">
        <f>#N/A</f>
        <v>#N/A</v>
      </c>
      <c r="AI4" s="324" t="e">
        <f>#N/A</f>
        <v>#N/A</v>
      </c>
      <c r="AJ4" s="324" t="e">
        <f t="shared" ref="AJ4:AJ67" si="19">IF(AND(VLOOKUP($AG4,$A$3:$B$130,2,0)=1,AH4=1),1,0)</f>
        <v>#N/A</v>
      </c>
      <c r="AK4" s="324">
        <v>2</v>
      </c>
      <c r="AL4" s="432"/>
      <c r="AP4" s="324" t="e">
        <f>#N/A</f>
        <v>#N/A</v>
      </c>
      <c r="AQ4" s="324" t="e">
        <f>#N/A</f>
        <v>#N/A</v>
      </c>
      <c r="AR4" s="324" t="e">
        <f>#N/A</f>
        <v>#N/A</v>
      </c>
      <c r="AS4" s="324" t="e">
        <f t="shared" ref="AS4:AS67" si="20">IF(AND(VLOOKUP($AG4,$A$3:$B$130,2,0)=1,AQ4=1),1,0)</f>
        <v>#N/A</v>
      </c>
      <c r="AT4" s="405">
        <v>42</v>
      </c>
      <c r="AU4" s="432" t="e">
        <f>#N/A</f>
        <v>#N/A</v>
      </c>
      <c r="AV4" s="324" t="e">
        <f t="shared" si="3"/>
        <v>#N/A</v>
      </c>
      <c r="AY4" s="324" t="e">
        <f>#N/A</f>
        <v>#N/A</v>
      </c>
      <c r="AZ4" s="324" t="e">
        <f>#N/A</f>
        <v>#N/A</v>
      </c>
      <c r="BA4" s="324" t="e">
        <f>#N/A</f>
        <v>#N/A</v>
      </c>
      <c r="BB4" s="324" t="e">
        <f t="shared" ref="BB4:BB67" si="21">IF(AND(VLOOKUP($AG4,$A$3:$B$130,2,0)=1,AZ4=1),1,0)</f>
        <v>#N/A</v>
      </c>
      <c r="BC4" s="405">
        <v>39</v>
      </c>
      <c r="BD4" s="432" t="e">
        <f>#N/A</f>
        <v>#N/A</v>
      </c>
      <c r="BE4" s="324" t="e">
        <f t="shared" si="4"/>
        <v>#N/A</v>
      </c>
      <c r="BH4" s="324" t="e">
        <f>#N/A</f>
        <v>#N/A</v>
      </c>
      <c r="BI4" s="324" t="e">
        <f>#N/A</f>
        <v>#N/A</v>
      </c>
      <c r="BJ4" s="324" t="e">
        <f>#N/A</f>
        <v>#N/A</v>
      </c>
      <c r="BK4" s="324" t="e">
        <f t="shared" ref="BK4:BK67" si="22">IF(AND(VLOOKUP($AG4,$A$3:$B$130,2,0)=1,BI4=1),1,0)</f>
        <v>#N/A</v>
      </c>
      <c r="BL4" s="405">
        <v>4</v>
      </c>
      <c r="BM4" s="432" t="e">
        <f>#N/A</f>
        <v>#N/A</v>
      </c>
      <c r="BN4" s="324" t="e">
        <f t="shared" si="5"/>
        <v>#N/A</v>
      </c>
      <c r="BQ4" s="324" t="e">
        <f>#N/A</f>
        <v>#N/A</v>
      </c>
      <c r="BR4" s="324" t="e">
        <f>#N/A</f>
        <v>#N/A</v>
      </c>
      <c r="BS4" s="324" t="e">
        <f>#N/A</f>
        <v>#N/A</v>
      </c>
      <c r="BT4" s="324" t="e">
        <f t="shared" ref="BT4:BT67" si="23">IF(AND(VLOOKUP($AG4,$A$3:$B$130,2,0)=1,BR4=1),1,0)</f>
        <v>#N/A</v>
      </c>
      <c r="BU4" s="405"/>
      <c r="BV4" s="432" t="e">
        <f>#N/A</f>
        <v>#N/A</v>
      </c>
      <c r="BW4" s="324" t="e">
        <f t="shared" si="6"/>
        <v>#N/A</v>
      </c>
      <c r="BZ4" s="324" t="e">
        <f>#N/A</f>
        <v>#N/A</v>
      </c>
      <c r="CA4" s="324" t="e">
        <f>#N/A</f>
        <v>#N/A</v>
      </c>
      <c r="CB4" s="324" t="e">
        <f>#N/A</f>
        <v>#N/A</v>
      </c>
      <c r="CC4" s="324" t="e">
        <f t="shared" ref="CC4:CC67" si="24">IF(AND(VLOOKUP($AG4,$A$3:$B$130,2,0)=1,CA4=1),1,0)</f>
        <v>#N/A</v>
      </c>
      <c r="CD4" s="405"/>
      <c r="CE4" s="432" t="e">
        <f>#N/A</f>
        <v>#N/A</v>
      </c>
      <c r="CF4" s="324" t="e">
        <f t="shared" si="7"/>
        <v>#N/A</v>
      </c>
    </row>
    <row r="5" spans="1:84">
      <c r="A5" s="324" t="e">
        <f>#N/A</f>
        <v>#N/A</v>
      </c>
      <c r="B5" s="324" t="e">
        <f>#N/A</f>
        <v>#N/A</v>
      </c>
      <c r="C5" s="429" t="e">
        <f>#N/A</f>
        <v>#N/A</v>
      </c>
      <c r="D5" s="324" t="e">
        <f>#N/A</f>
        <v>#N/A</v>
      </c>
      <c r="E5" s="430" t="e">
        <f>#N/A</f>
        <v>#N/A</v>
      </c>
      <c r="F5" s="324" t="e">
        <f>#N/A</f>
        <v>#N/A</v>
      </c>
      <c r="G5" s="324" t="e">
        <f>#N/A</f>
        <v>#N/A</v>
      </c>
      <c r="H5" s="324" t="e">
        <f>#N/A</f>
        <v>#N/A</v>
      </c>
      <c r="I5" s="324" t="e">
        <f>#N/A</f>
        <v>#N/A</v>
      </c>
      <c r="J5" s="324" t="e">
        <f>#N/A</f>
        <v>#N/A</v>
      </c>
      <c r="K5" s="324" t="e">
        <f>#N/A</f>
        <v>#N/A</v>
      </c>
      <c r="M5" s="325">
        <v>3</v>
      </c>
      <c r="O5" s="324" t="e">
        <f t="shared" si="8"/>
        <v>#N/A</v>
      </c>
      <c r="P5" s="324" t="e">
        <f t="shared" si="9"/>
        <v>#N/A</v>
      </c>
      <c r="Q5" s="324" t="e">
        <f t="shared" si="0"/>
        <v>#N/A</v>
      </c>
      <c r="R5" s="324" t="e">
        <f t="shared" si="1"/>
        <v>#N/A</v>
      </c>
      <c r="S5" s="324" t="e">
        <f t="shared" si="10"/>
        <v>#N/A</v>
      </c>
      <c r="T5" s="324" t="e">
        <f t="shared" si="11"/>
        <v>#N/A</v>
      </c>
      <c r="U5" s="405">
        <f t="shared" ref="U5:U68" si="25">ROW()-2</f>
        <v>3</v>
      </c>
      <c r="V5" s="405">
        <v>23</v>
      </c>
      <c r="W5" s="431" t="e">
        <f>#N/A</f>
        <v>#N/A</v>
      </c>
      <c r="X5" s="407">
        <f t="shared" si="12"/>
        <v>3</v>
      </c>
      <c r="Y5" s="405">
        <f t="shared" si="2"/>
        <v>0</v>
      </c>
      <c r="Z5" s="324" t="e">
        <f t="shared" si="13"/>
        <v>#N/A</v>
      </c>
      <c r="AA5" s="324" t="e">
        <f t="shared" si="14"/>
        <v>#N/A</v>
      </c>
      <c r="AB5" s="324" t="e">
        <f t="shared" si="15"/>
        <v>#N/A</v>
      </c>
      <c r="AC5" s="324" t="e">
        <f t="shared" si="16"/>
        <v>#N/A</v>
      </c>
      <c r="AD5" s="324" t="e">
        <f t="shared" si="17"/>
        <v>#N/A</v>
      </c>
      <c r="AE5" s="324" t="e">
        <f t="shared" si="18"/>
        <v>#N/A</v>
      </c>
      <c r="AG5" s="324" t="e">
        <f>#N/A</f>
        <v>#N/A</v>
      </c>
      <c r="AH5" s="324" t="e">
        <f>#N/A</f>
        <v>#N/A</v>
      </c>
      <c r="AI5" s="324" t="e">
        <f>#N/A</f>
        <v>#N/A</v>
      </c>
      <c r="AJ5" s="324" t="e">
        <f t="shared" si="19"/>
        <v>#N/A</v>
      </c>
      <c r="AK5" s="324">
        <v>3</v>
      </c>
      <c r="AL5" s="432"/>
      <c r="AP5" s="324" t="e">
        <f>#N/A</f>
        <v>#N/A</v>
      </c>
      <c r="AQ5" s="324" t="e">
        <f>#N/A</f>
        <v>#N/A</v>
      </c>
      <c r="AR5" s="324" t="e">
        <f>#N/A</f>
        <v>#N/A</v>
      </c>
      <c r="AS5" s="324" t="e">
        <f t="shared" si="20"/>
        <v>#N/A</v>
      </c>
      <c r="AT5" s="405">
        <v>26</v>
      </c>
      <c r="AU5" s="432" t="e">
        <f>#N/A</f>
        <v>#N/A</v>
      </c>
      <c r="AV5" s="324" t="e">
        <f t="shared" si="3"/>
        <v>#N/A</v>
      </c>
      <c r="AY5" s="324" t="e">
        <f>#N/A</f>
        <v>#N/A</v>
      </c>
      <c r="AZ5" s="324" t="e">
        <f>#N/A</f>
        <v>#N/A</v>
      </c>
      <c r="BA5" s="324" t="e">
        <f>#N/A</f>
        <v>#N/A</v>
      </c>
      <c r="BB5" s="324" t="e">
        <f t="shared" si="21"/>
        <v>#N/A</v>
      </c>
      <c r="BC5" s="405">
        <v>1</v>
      </c>
      <c r="BD5" s="432" t="e">
        <f>#N/A</f>
        <v>#N/A</v>
      </c>
      <c r="BE5" s="324" t="e">
        <f t="shared" si="4"/>
        <v>#N/A</v>
      </c>
      <c r="BH5" s="324" t="e">
        <f>#N/A</f>
        <v>#N/A</v>
      </c>
      <c r="BI5" s="324" t="e">
        <f>#N/A</f>
        <v>#N/A</v>
      </c>
      <c r="BJ5" s="324" t="e">
        <f>#N/A</f>
        <v>#N/A</v>
      </c>
      <c r="BK5" s="324" t="e">
        <f t="shared" si="22"/>
        <v>#N/A</v>
      </c>
      <c r="BL5" s="405">
        <v>5</v>
      </c>
      <c r="BM5" s="432" t="e">
        <f>#N/A</f>
        <v>#N/A</v>
      </c>
      <c r="BN5" s="324" t="e">
        <f t="shared" si="5"/>
        <v>#N/A</v>
      </c>
      <c r="BQ5" s="324" t="e">
        <f>#N/A</f>
        <v>#N/A</v>
      </c>
      <c r="BR5" s="324" t="e">
        <f>#N/A</f>
        <v>#N/A</v>
      </c>
      <c r="BS5" s="324" t="e">
        <f>#N/A</f>
        <v>#N/A</v>
      </c>
      <c r="BT5" s="324" t="e">
        <f t="shared" si="23"/>
        <v>#N/A</v>
      </c>
      <c r="BU5" s="405"/>
      <c r="BV5" s="432" t="e">
        <f>#N/A</f>
        <v>#N/A</v>
      </c>
      <c r="BW5" s="324" t="e">
        <f t="shared" si="6"/>
        <v>#N/A</v>
      </c>
      <c r="BZ5" s="324" t="e">
        <f>#N/A</f>
        <v>#N/A</v>
      </c>
      <c r="CA5" s="324" t="e">
        <f>#N/A</f>
        <v>#N/A</v>
      </c>
      <c r="CB5" s="324" t="e">
        <f>#N/A</f>
        <v>#N/A</v>
      </c>
      <c r="CC5" s="324" t="e">
        <f t="shared" si="24"/>
        <v>#N/A</v>
      </c>
      <c r="CD5" s="405"/>
      <c r="CE5" s="432" t="e">
        <f>#N/A</f>
        <v>#N/A</v>
      </c>
      <c r="CF5" s="324" t="e">
        <f t="shared" si="7"/>
        <v>#N/A</v>
      </c>
    </row>
    <row r="6" spans="1:84">
      <c r="A6" s="324" t="e">
        <f>#N/A</f>
        <v>#N/A</v>
      </c>
      <c r="B6" s="324" t="e">
        <f>#N/A</f>
        <v>#N/A</v>
      </c>
      <c r="C6" s="429" t="e">
        <f>#N/A</f>
        <v>#N/A</v>
      </c>
      <c r="D6" s="324" t="e">
        <f>#N/A</f>
        <v>#N/A</v>
      </c>
      <c r="E6" s="430" t="e">
        <f>#N/A</f>
        <v>#N/A</v>
      </c>
      <c r="F6" s="324" t="e">
        <f>#N/A</f>
        <v>#N/A</v>
      </c>
      <c r="G6" s="324" t="e">
        <f>#N/A</f>
        <v>#N/A</v>
      </c>
      <c r="H6" s="324" t="e">
        <f>#N/A</f>
        <v>#N/A</v>
      </c>
      <c r="I6" s="324" t="e">
        <f>#N/A</f>
        <v>#N/A</v>
      </c>
      <c r="J6" s="324" t="e">
        <f>#N/A</f>
        <v>#N/A</v>
      </c>
      <c r="K6" s="324" t="e">
        <f>#N/A</f>
        <v>#N/A</v>
      </c>
      <c r="M6" s="325">
        <v>4</v>
      </c>
      <c r="O6" s="324" t="e">
        <f t="shared" si="8"/>
        <v>#N/A</v>
      </c>
      <c r="P6" s="324" t="e">
        <f t="shared" si="9"/>
        <v>#N/A</v>
      </c>
      <c r="Q6" s="324" t="e">
        <f t="shared" si="0"/>
        <v>#N/A</v>
      </c>
      <c r="R6" s="324" t="e">
        <f t="shared" si="1"/>
        <v>#N/A</v>
      </c>
      <c r="S6" s="324" t="e">
        <f t="shared" si="10"/>
        <v>#N/A</v>
      </c>
      <c r="T6" s="324" t="e">
        <f t="shared" si="11"/>
        <v>#N/A</v>
      </c>
      <c r="U6" s="405">
        <f t="shared" si="25"/>
        <v>4</v>
      </c>
      <c r="V6" s="405">
        <v>34</v>
      </c>
      <c r="W6" s="431" t="e">
        <f>#N/A</f>
        <v>#N/A</v>
      </c>
      <c r="X6" s="407">
        <f t="shared" si="12"/>
        <v>4</v>
      </c>
      <c r="Y6" s="405">
        <f t="shared" si="2"/>
        <v>0</v>
      </c>
      <c r="Z6" s="324" t="e">
        <f t="shared" si="13"/>
        <v>#N/A</v>
      </c>
      <c r="AA6" s="324" t="e">
        <f t="shared" si="14"/>
        <v>#N/A</v>
      </c>
      <c r="AB6" s="324" t="e">
        <f t="shared" si="15"/>
        <v>#N/A</v>
      </c>
      <c r="AC6" s="324" t="e">
        <f t="shared" si="16"/>
        <v>#N/A</v>
      </c>
      <c r="AD6" s="324" t="e">
        <f t="shared" si="17"/>
        <v>#N/A</v>
      </c>
      <c r="AE6" s="324" t="e">
        <f t="shared" si="18"/>
        <v>#N/A</v>
      </c>
      <c r="AG6" s="324" t="e">
        <f>#N/A</f>
        <v>#N/A</v>
      </c>
      <c r="AH6" s="324" t="e">
        <f>#N/A</f>
        <v>#N/A</v>
      </c>
      <c r="AI6" s="324" t="e">
        <f>#N/A</f>
        <v>#N/A</v>
      </c>
      <c r="AJ6" s="324" t="e">
        <f t="shared" si="19"/>
        <v>#N/A</v>
      </c>
      <c r="AK6" s="324">
        <v>4</v>
      </c>
      <c r="AL6" s="432"/>
      <c r="AP6" s="324" t="e">
        <f>#N/A</f>
        <v>#N/A</v>
      </c>
      <c r="AQ6" s="324" t="e">
        <f>#N/A</f>
        <v>#N/A</v>
      </c>
      <c r="AR6" s="324" t="e">
        <f>#N/A</f>
        <v>#N/A</v>
      </c>
      <c r="AS6" s="324" t="e">
        <f t="shared" si="20"/>
        <v>#N/A</v>
      </c>
      <c r="AT6" s="405">
        <v>23</v>
      </c>
      <c r="AU6" s="432" t="e">
        <f>#N/A</f>
        <v>#N/A</v>
      </c>
      <c r="AV6" s="324" t="e">
        <f t="shared" si="3"/>
        <v>#N/A</v>
      </c>
      <c r="AY6" s="324" t="e">
        <f>#N/A</f>
        <v>#N/A</v>
      </c>
      <c r="AZ6" s="324" t="e">
        <f>#N/A</f>
        <v>#N/A</v>
      </c>
      <c r="BA6" s="324" t="e">
        <f>#N/A</f>
        <v>#N/A</v>
      </c>
      <c r="BB6" s="324" t="e">
        <f t="shared" si="21"/>
        <v>#N/A</v>
      </c>
      <c r="BC6" s="405">
        <v>30</v>
      </c>
      <c r="BD6" s="432" t="e">
        <f>#N/A</f>
        <v>#N/A</v>
      </c>
      <c r="BE6" s="324" t="e">
        <f t="shared" si="4"/>
        <v>#N/A</v>
      </c>
      <c r="BH6" s="324" t="e">
        <f>#N/A</f>
        <v>#N/A</v>
      </c>
      <c r="BI6" s="324" t="e">
        <f>#N/A</f>
        <v>#N/A</v>
      </c>
      <c r="BJ6" s="324" t="e">
        <f>#N/A</f>
        <v>#N/A</v>
      </c>
      <c r="BK6" s="324" t="e">
        <f t="shared" si="22"/>
        <v>#N/A</v>
      </c>
      <c r="BL6" s="405">
        <v>1</v>
      </c>
      <c r="BM6" s="432" t="e">
        <f>#N/A</f>
        <v>#N/A</v>
      </c>
      <c r="BN6" s="324" t="e">
        <f t="shared" si="5"/>
        <v>#N/A</v>
      </c>
      <c r="BQ6" s="324" t="e">
        <f>#N/A</f>
        <v>#N/A</v>
      </c>
      <c r="BR6" s="324" t="e">
        <f>#N/A</f>
        <v>#N/A</v>
      </c>
      <c r="BS6" s="324" t="e">
        <f>#N/A</f>
        <v>#N/A</v>
      </c>
      <c r="BT6" s="324" t="e">
        <f t="shared" si="23"/>
        <v>#N/A</v>
      </c>
      <c r="BU6" s="405"/>
      <c r="BV6" s="432" t="e">
        <f>#N/A</f>
        <v>#N/A</v>
      </c>
      <c r="BW6" s="324" t="e">
        <f t="shared" si="6"/>
        <v>#N/A</v>
      </c>
      <c r="BZ6" s="324" t="e">
        <f>#N/A</f>
        <v>#N/A</v>
      </c>
      <c r="CA6" s="324" t="e">
        <f>#N/A</f>
        <v>#N/A</v>
      </c>
      <c r="CB6" s="324" t="e">
        <f>#N/A</f>
        <v>#N/A</v>
      </c>
      <c r="CC6" s="324" t="e">
        <f t="shared" si="24"/>
        <v>#N/A</v>
      </c>
      <c r="CD6" s="405"/>
      <c r="CE6" s="432" t="e">
        <f>#N/A</f>
        <v>#N/A</v>
      </c>
      <c r="CF6" s="324" t="e">
        <f t="shared" si="7"/>
        <v>#N/A</v>
      </c>
    </row>
    <row r="7" spans="1:84">
      <c r="A7" s="324" t="e">
        <f>#N/A</f>
        <v>#N/A</v>
      </c>
      <c r="B7" s="324" t="e">
        <f>#N/A</f>
        <v>#N/A</v>
      </c>
      <c r="C7" s="429" t="e">
        <f>#N/A</f>
        <v>#N/A</v>
      </c>
      <c r="D7" s="324" t="e">
        <f>#N/A</f>
        <v>#N/A</v>
      </c>
      <c r="E7" s="430" t="e">
        <f>#N/A</f>
        <v>#N/A</v>
      </c>
      <c r="F7" s="324" t="e">
        <f>#N/A</f>
        <v>#N/A</v>
      </c>
      <c r="G7" s="324" t="e">
        <f>#N/A</f>
        <v>#N/A</v>
      </c>
      <c r="H7" s="324" t="e">
        <f>#N/A</f>
        <v>#N/A</v>
      </c>
      <c r="I7" s="324" t="e">
        <f>#N/A</f>
        <v>#N/A</v>
      </c>
      <c r="J7" s="324" t="e">
        <f>#N/A</f>
        <v>#N/A</v>
      </c>
      <c r="K7" s="324" t="e">
        <f>#N/A</f>
        <v>#N/A</v>
      </c>
      <c r="M7" s="325">
        <v>5</v>
      </c>
      <c r="O7" s="324" t="e">
        <f t="shared" si="8"/>
        <v>#N/A</v>
      </c>
      <c r="P7" s="324" t="e">
        <f t="shared" si="9"/>
        <v>#N/A</v>
      </c>
      <c r="Q7" s="324" t="e">
        <f t="shared" si="0"/>
        <v>#N/A</v>
      </c>
      <c r="R7" s="324" t="e">
        <f t="shared" si="1"/>
        <v>#N/A</v>
      </c>
      <c r="S7" s="324" t="e">
        <f t="shared" si="10"/>
        <v>#N/A</v>
      </c>
      <c r="T7" s="324" t="e">
        <f t="shared" si="11"/>
        <v>#N/A</v>
      </c>
      <c r="U7" s="405">
        <f t="shared" si="25"/>
        <v>5</v>
      </c>
      <c r="V7" s="405">
        <v>5</v>
      </c>
      <c r="W7" s="431" t="e">
        <f>#N/A</f>
        <v>#N/A</v>
      </c>
      <c r="X7" s="407">
        <f t="shared" si="12"/>
        <v>5</v>
      </c>
      <c r="Y7" s="405">
        <f t="shared" si="2"/>
        <v>0</v>
      </c>
      <c r="Z7" s="324" t="e">
        <f t="shared" si="13"/>
        <v>#N/A</v>
      </c>
      <c r="AA7" s="324" t="e">
        <f t="shared" si="14"/>
        <v>#N/A</v>
      </c>
      <c r="AB7" s="324" t="e">
        <f t="shared" si="15"/>
        <v>#N/A</v>
      </c>
      <c r="AC7" s="324" t="e">
        <f t="shared" si="16"/>
        <v>#N/A</v>
      </c>
      <c r="AD7" s="324" t="e">
        <f t="shared" si="17"/>
        <v>#N/A</v>
      </c>
      <c r="AE7" s="324" t="e">
        <f t="shared" si="18"/>
        <v>#N/A</v>
      </c>
      <c r="AG7" s="324" t="e">
        <f>#N/A</f>
        <v>#N/A</v>
      </c>
      <c r="AH7" s="324" t="e">
        <f>#N/A</f>
        <v>#N/A</v>
      </c>
      <c r="AI7" s="324" t="e">
        <f>#N/A</f>
        <v>#N/A</v>
      </c>
      <c r="AJ7" s="324" t="e">
        <f t="shared" si="19"/>
        <v>#N/A</v>
      </c>
      <c r="AK7" s="324">
        <v>5</v>
      </c>
      <c r="AL7" s="432"/>
      <c r="AP7" s="324" t="e">
        <f>#N/A</f>
        <v>#N/A</v>
      </c>
      <c r="AQ7" s="324" t="e">
        <f>#N/A</f>
        <v>#N/A</v>
      </c>
      <c r="AR7" s="324" t="e">
        <f>#N/A</f>
        <v>#N/A</v>
      </c>
      <c r="AS7" s="324" t="e">
        <f t="shared" si="20"/>
        <v>#N/A</v>
      </c>
      <c r="AT7" s="405">
        <v>5</v>
      </c>
      <c r="AU7" s="432" t="e">
        <f>#N/A</f>
        <v>#N/A</v>
      </c>
      <c r="AV7" s="324" t="e">
        <f t="shared" si="3"/>
        <v>#N/A</v>
      </c>
      <c r="AY7" s="324" t="e">
        <f>#N/A</f>
        <v>#N/A</v>
      </c>
      <c r="AZ7" s="324" t="e">
        <f>#N/A</f>
        <v>#N/A</v>
      </c>
      <c r="BA7" s="324" t="e">
        <f>#N/A</f>
        <v>#N/A</v>
      </c>
      <c r="BB7" s="324" t="e">
        <f t="shared" si="21"/>
        <v>#N/A</v>
      </c>
      <c r="BC7" s="405">
        <v>31</v>
      </c>
      <c r="BD7" s="432" t="e">
        <f>#N/A</f>
        <v>#N/A</v>
      </c>
      <c r="BE7" s="324" t="e">
        <f t="shared" si="4"/>
        <v>#N/A</v>
      </c>
      <c r="BH7" s="324" t="e">
        <f>#N/A</f>
        <v>#N/A</v>
      </c>
      <c r="BI7" s="324" t="e">
        <f>#N/A</f>
        <v>#N/A</v>
      </c>
      <c r="BJ7" s="324" t="e">
        <f>#N/A</f>
        <v>#N/A</v>
      </c>
      <c r="BK7" s="324" t="e">
        <f t="shared" si="22"/>
        <v>#N/A</v>
      </c>
      <c r="BL7" s="405">
        <v>23</v>
      </c>
      <c r="BM7" s="432" t="e">
        <f>#N/A</f>
        <v>#N/A</v>
      </c>
      <c r="BN7" s="324" t="e">
        <f t="shared" si="5"/>
        <v>#N/A</v>
      </c>
      <c r="BQ7" s="324" t="e">
        <f>#N/A</f>
        <v>#N/A</v>
      </c>
      <c r="BR7" s="324" t="e">
        <f>#N/A</f>
        <v>#N/A</v>
      </c>
      <c r="BS7" s="324" t="e">
        <f>#N/A</f>
        <v>#N/A</v>
      </c>
      <c r="BT7" s="324" t="e">
        <f t="shared" si="23"/>
        <v>#N/A</v>
      </c>
      <c r="BU7" s="405"/>
      <c r="BV7" s="432" t="e">
        <f>#N/A</f>
        <v>#N/A</v>
      </c>
      <c r="BW7" s="324" t="e">
        <f t="shared" si="6"/>
        <v>#N/A</v>
      </c>
      <c r="BZ7" s="324" t="e">
        <f>#N/A</f>
        <v>#N/A</v>
      </c>
      <c r="CA7" s="324" t="e">
        <f>#N/A</f>
        <v>#N/A</v>
      </c>
      <c r="CB7" s="324" t="e">
        <f>#N/A</f>
        <v>#N/A</v>
      </c>
      <c r="CC7" s="324" t="e">
        <f t="shared" si="24"/>
        <v>#N/A</v>
      </c>
      <c r="CD7" s="405"/>
      <c r="CE7" s="432" t="e">
        <f>#N/A</f>
        <v>#N/A</v>
      </c>
      <c r="CF7" s="324" t="e">
        <f t="shared" si="7"/>
        <v>#N/A</v>
      </c>
    </row>
    <row r="8" spans="1:84">
      <c r="A8" s="324" t="e">
        <f>#N/A</f>
        <v>#N/A</v>
      </c>
      <c r="B8" s="324" t="e">
        <f>#N/A</f>
        <v>#N/A</v>
      </c>
      <c r="C8" s="429" t="e">
        <f>#N/A</f>
        <v>#N/A</v>
      </c>
      <c r="D8" s="324" t="e">
        <f>#N/A</f>
        <v>#N/A</v>
      </c>
      <c r="E8" s="430" t="e">
        <f>#N/A</f>
        <v>#N/A</v>
      </c>
      <c r="F8" s="324" t="e">
        <f>#N/A</f>
        <v>#N/A</v>
      </c>
      <c r="G8" s="324" t="e">
        <f>#N/A</f>
        <v>#N/A</v>
      </c>
      <c r="H8" s="324" t="e">
        <f>#N/A</f>
        <v>#N/A</v>
      </c>
      <c r="I8" s="324" t="e">
        <f>#N/A</f>
        <v>#N/A</v>
      </c>
      <c r="J8" s="324" t="e">
        <f>#N/A</f>
        <v>#N/A</v>
      </c>
      <c r="K8" s="324" t="e">
        <f>#N/A</f>
        <v>#N/A</v>
      </c>
      <c r="M8" s="325">
        <v>6</v>
      </c>
      <c r="O8" s="324" t="e">
        <f t="shared" si="8"/>
        <v>#N/A</v>
      </c>
      <c r="P8" s="324" t="e">
        <f t="shared" si="9"/>
        <v>#N/A</v>
      </c>
      <c r="Q8" s="324" t="e">
        <f t="shared" si="0"/>
        <v>#N/A</v>
      </c>
      <c r="R8" s="324" t="e">
        <f t="shared" si="1"/>
        <v>#N/A</v>
      </c>
      <c r="S8" s="324" t="e">
        <f t="shared" si="10"/>
        <v>#N/A</v>
      </c>
      <c r="T8" s="324" t="e">
        <f t="shared" si="11"/>
        <v>#N/A</v>
      </c>
      <c r="U8" s="405">
        <f t="shared" si="25"/>
        <v>6</v>
      </c>
      <c r="V8" s="405">
        <v>4</v>
      </c>
      <c r="W8" s="431" t="e">
        <f>#N/A</f>
        <v>#N/A</v>
      </c>
      <c r="X8" s="407">
        <f t="shared" si="12"/>
        <v>6</v>
      </c>
      <c r="Y8" s="405">
        <f t="shared" si="2"/>
        <v>0</v>
      </c>
      <c r="Z8" s="324" t="e">
        <f t="shared" si="13"/>
        <v>#N/A</v>
      </c>
      <c r="AA8" s="324" t="e">
        <f t="shared" si="14"/>
        <v>#N/A</v>
      </c>
      <c r="AB8" s="324" t="e">
        <f t="shared" si="15"/>
        <v>#N/A</v>
      </c>
      <c r="AC8" s="324" t="e">
        <f t="shared" si="16"/>
        <v>#N/A</v>
      </c>
      <c r="AD8" s="324" t="e">
        <f t="shared" si="17"/>
        <v>#N/A</v>
      </c>
      <c r="AE8" s="324" t="e">
        <f t="shared" si="18"/>
        <v>#N/A</v>
      </c>
      <c r="AG8" s="324" t="e">
        <f>#N/A</f>
        <v>#N/A</v>
      </c>
      <c r="AH8" s="324" t="e">
        <f>#N/A</f>
        <v>#N/A</v>
      </c>
      <c r="AI8" s="324" t="e">
        <f>#N/A</f>
        <v>#N/A</v>
      </c>
      <c r="AJ8" s="324" t="e">
        <f t="shared" si="19"/>
        <v>#N/A</v>
      </c>
      <c r="AK8" s="324">
        <v>6</v>
      </c>
      <c r="AL8" s="432"/>
      <c r="AP8" s="324" t="e">
        <f>#N/A</f>
        <v>#N/A</v>
      </c>
      <c r="AQ8" s="324" t="e">
        <f>#N/A</f>
        <v>#N/A</v>
      </c>
      <c r="AR8" s="324" t="e">
        <f>#N/A</f>
        <v>#N/A</v>
      </c>
      <c r="AS8" s="324" t="e">
        <f t="shared" si="20"/>
        <v>#N/A</v>
      </c>
      <c r="AT8" s="405">
        <v>21</v>
      </c>
      <c r="AU8" s="432" t="e">
        <f>#N/A</f>
        <v>#N/A</v>
      </c>
      <c r="AV8" s="324" t="e">
        <f t="shared" si="3"/>
        <v>#N/A</v>
      </c>
      <c r="AY8" s="324" t="e">
        <f>#N/A</f>
        <v>#N/A</v>
      </c>
      <c r="AZ8" s="324" t="e">
        <f>#N/A</f>
        <v>#N/A</v>
      </c>
      <c r="BA8" s="324" t="e">
        <f>#N/A</f>
        <v>#N/A</v>
      </c>
      <c r="BB8" s="324" t="e">
        <f t="shared" si="21"/>
        <v>#N/A</v>
      </c>
      <c r="BC8" s="405">
        <v>4</v>
      </c>
      <c r="BD8" s="432" t="e">
        <f>#N/A</f>
        <v>#N/A</v>
      </c>
      <c r="BE8" s="324" t="e">
        <f t="shared" si="4"/>
        <v>#N/A</v>
      </c>
      <c r="BH8" s="324" t="e">
        <f>#N/A</f>
        <v>#N/A</v>
      </c>
      <c r="BI8" s="324" t="e">
        <f>#N/A</f>
        <v>#N/A</v>
      </c>
      <c r="BJ8" s="324" t="e">
        <f>#N/A</f>
        <v>#N/A</v>
      </c>
      <c r="BK8" s="324" t="e">
        <f t="shared" si="22"/>
        <v>#N/A</v>
      </c>
      <c r="BL8" s="405">
        <v>9</v>
      </c>
      <c r="BM8" s="432" t="e">
        <f>#N/A</f>
        <v>#N/A</v>
      </c>
      <c r="BN8" s="324" t="e">
        <f t="shared" si="5"/>
        <v>#N/A</v>
      </c>
      <c r="BQ8" s="324" t="e">
        <f>#N/A</f>
        <v>#N/A</v>
      </c>
      <c r="BR8" s="324" t="e">
        <f>#N/A</f>
        <v>#N/A</v>
      </c>
      <c r="BS8" s="324" t="e">
        <f>#N/A</f>
        <v>#N/A</v>
      </c>
      <c r="BT8" s="324" t="e">
        <f t="shared" si="23"/>
        <v>#N/A</v>
      </c>
      <c r="BU8" s="405"/>
      <c r="BV8" s="432" t="e">
        <f>#N/A</f>
        <v>#N/A</v>
      </c>
      <c r="BW8" s="324" t="e">
        <f t="shared" si="6"/>
        <v>#N/A</v>
      </c>
      <c r="BZ8" s="324" t="e">
        <f>#N/A</f>
        <v>#N/A</v>
      </c>
      <c r="CA8" s="324" t="e">
        <f>#N/A</f>
        <v>#N/A</v>
      </c>
      <c r="CB8" s="324" t="e">
        <f>#N/A</f>
        <v>#N/A</v>
      </c>
      <c r="CC8" s="324" t="e">
        <f t="shared" si="24"/>
        <v>#N/A</v>
      </c>
      <c r="CD8" s="405"/>
      <c r="CE8" s="432" t="e">
        <f>#N/A</f>
        <v>#N/A</v>
      </c>
      <c r="CF8" s="324" t="e">
        <f t="shared" si="7"/>
        <v>#N/A</v>
      </c>
    </row>
    <row r="9" spans="1:84">
      <c r="A9" s="324" t="e">
        <f>#N/A</f>
        <v>#N/A</v>
      </c>
      <c r="B9" s="324" t="e">
        <f>#N/A</f>
        <v>#N/A</v>
      </c>
      <c r="C9" s="429" t="e">
        <f>#N/A</f>
        <v>#N/A</v>
      </c>
      <c r="D9" s="324" t="e">
        <f>#N/A</f>
        <v>#N/A</v>
      </c>
      <c r="E9" s="430" t="e">
        <f>#N/A</f>
        <v>#N/A</v>
      </c>
      <c r="F9" s="324" t="e">
        <f>#N/A</f>
        <v>#N/A</v>
      </c>
      <c r="G9" s="324" t="e">
        <f>#N/A</f>
        <v>#N/A</v>
      </c>
      <c r="H9" s="324" t="e">
        <f>#N/A</f>
        <v>#N/A</v>
      </c>
      <c r="I9" s="324" t="e">
        <f>#N/A</f>
        <v>#N/A</v>
      </c>
      <c r="J9" s="324" t="e">
        <f>#N/A</f>
        <v>#N/A</v>
      </c>
      <c r="K9" s="324" t="e">
        <f>#N/A</f>
        <v>#N/A</v>
      </c>
      <c r="M9" s="325">
        <v>7</v>
      </c>
      <c r="O9" s="324" t="e">
        <f t="shared" si="8"/>
        <v>#N/A</v>
      </c>
      <c r="P9" s="324" t="e">
        <f t="shared" si="9"/>
        <v>#N/A</v>
      </c>
      <c r="Q9" s="324" t="e">
        <f t="shared" si="0"/>
        <v>#N/A</v>
      </c>
      <c r="R9" s="324" t="e">
        <f t="shared" si="1"/>
        <v>#N/A</v>
      </c>
      <c r="S9" s="324" t="e">
        <f t="shared" si="10"/>
        <v>#N/A</v>
      </c>
      <c r="T9" s="324" t="e">
        <f t="shared" si="11"/>
        <v>#N/A</v>
      </c>
      <c r="U9" s="405">
        <f t="shared" si="25"/>
        <v>7</v>
      </c>
      <c r="V9" s="405">
        <v>20</v>
      </c>
      <c r="W9" s="431" t="e">
        <f>#N/A</f>
        <v>#N/A</v>
      </c>
      <c r="X9" s="407">
        <f t="shared" si="12"/>
        <v>7</v>
      </c>
      <c r="Y9" s="405">
        <f t="shared" si="2"/>
        <v>0</v>
      </c>
      <c r="Z9" s="324" t="e">
        <f t="shared" si="13"/>
        <v>#N/A</v>
      </c>
      <c r="AA9" s="324" t="e">
        <f t="shared" si="14"/>
        <v>#N/A</v>
      </c>
      <c r="AB9" s="324" t="e">
        <f t="shared" si="15"/>
        <v>#N/A</v>
      </c>
      <c r="AC9" s="324" t="e">
        <f t="shared" si="16"/>
        <v>#N/A</v>
      </c>
      <c r="AD9" s="324" t="e">
        <f t="shared" si="17"/>
        <v>#N/A</v>
      </c>
      <c r="AE9" s="324" t="e">
        <f t="shared" si="18"/>
        <v>#N/A</v>
      </c>
      <c r="AG9" s="324" t="e">
        <f>#N/A</f>
        <v>#N/A</v>
      </c>
      <c r="AH9" s="324" t="e">
        <f>#N/A</f>
        <v>#N/A</v>
      </c>
      <c r="AI9" s="324" t="e">
        <f>#N/A</f>
        <v>#N/A</v>
      </c>
      <c r="AJ9" s="324" t="e">
        <f t="shared" si="19"/>
        <v>#N/A</v>
      </c>
      <c r="AK9" s="324">
        <v>7</v>
      </c>
      <c r="AL9" s="432"/>
      <c r="AP9" s="324" t="e">
        <f>#N/A</f>
        <v>#N/A</v>
      </c>
      <c r="AQ9" s="324" t="e">
        <f>#N/A</f>
        <v>#N/A</v>
      </c>
      <c r="AR9" s="324" t="e">
        <f>#N/A</f>
        <v>#N/A</v>
      </c>
      <c r="AS9" s="324" t="e">
        <f t="shared" si="20"/>
        <v>#N/A</v>
      </c>
      <c r="AT9" s="405">
        <v>38</v>
      </c>
      <c r="AU9" s="432" t="e">
        <f>#N/A</f>
        <v>#N/A</v>
      </c>
      <c r="AV9" s="324" t="e">
        <f t="shared" si="3"/>
        <v>#N/A</v>
      </c>
      <c r="AY9" s="324" t="e">
        <f>#N/A</f>
        <v>#N/A</v>
      </c>
      <c r="AZ9" s="324" t="e">
        <f>#N/A</f>
        <v>#N/A</v>
      </c>
      <c r="BA9" s="324" t="e">
        <f>#N/A</f>
        <v>#N/A</v>
      </c>
      <c r="BB9" s="324" t="e">
        <f t="shared" si="21"/>
        <v>#N/A</v>
      </c>
      <c r="BC9" s="405">
        <v>14</v>
      </c>
      <c r="BD9" s="432" t="e">
        <f>#N/A</f>
        <v>#N/A</v>
      </c>
      <c r="BE9" s="324" t="e">
        <f t="shared" si="4"/>
        <v>#N/A</v>
      </c>
      <c r="BH9" s="324" t="e">
        <f>#N/A</f>
        <v>#N/A</v>
      </c>
      <c r="BI9" s="324" t="e">
        <f>#N/A</f>
        <v>#N/A</v>
      </c>
      <c r="BJ9" s="324" t="e">
        <f>#N/A</f>
        <v>#N/A</v>
      </c>
      <c r="BK9" s="324" t="e">
        <f t="shared" si="22"/>
        <v>#N/A</v>
      </c>
      <c r="BL9" s="405">
        <v>11</v>
      </c>
      <c r="BM9" s="432" t="e">
        <f>#N/A</f>
        <v>#N/A</v>
      </c>
      <c r="BN9" s="324" t="e">
        <f t="shared" si="5"/>
        <v>#N/A</v>
      </c>
      <c r="BQ9" s="324" t="e">
        <f>#N/A</f>
        <v>#N/A</v>
      </c>
      <c r="BR9" s="324" t="e">
        <f>#N/A</f>
        <v>#N/A</v>
      </c>
      <c r="BS9" s="324" t="e">
        <f>#N/A</f>
        <v>#N/A</v>
      </c>
      <c r="BT9" s="324" t="e">
        <f t="shared" si="23"/>
        <v>#N/A</v>
      </c>
      <c r="BU9" s="405"/>
      <c r="BV9" s="432" t="e">
        <f>#N/A</f>
        <v>#N/A</v>
      </c>
      <c r="BW9" s="324" t="e">
        <f t="shared" si="6"/>
        <v>#N/A</v>
      </c>
      <c r="BZ9" s="324" t="e">
        <f>#N/A</f>
        <v>#N/A</v>
      </c>
      <c r="CA9" s="324" t="e">
        <f>#N/A</f>
        <v>#N/A</v>
      </c>
      <c r="CB9" s="324" t="e">
        <f>#N/A</f>
        <v>#N/A</v>
      </c>
      <c r="CC9" s="324" t="e">
        <f t="shared" si="24"/>
        <v>#N/A</v>
      </c>
      <c r="CD9" s="405"/>
      <c r="CE9" s="432" t="e">
        <f>#N/A</f>
        <v>#N/A</v>
      </c>
      <c r="CF9" s="324" t="e">
        <f t="shared" si="7"/>
        <v>#N/A</v>
      </c>
    </row>
    <row r="10" spans="1:84">
      <c r="A10" s="324" t="e">
        <f>#N/A</f>
        <v>#N/A</v>
      </c>
      <c r="B10" s="324" t="e">
        <f>#N/A</f>
        <v>#N/A</v>
      </c>
      <c r="C10" s="429" t="e">
        <f>#N/A</f>
        <v>#N/A</v>
      </c>
      <c r="D10" s="324" t="e">
        <f>#N/A</f>
        <v>#N/A</v>
      </c>
      <c r="E10" s="430" t="e">
        <f>#N/A</f>
        <v>#N/A</v>
      </c>
      <c r="F10" s="324" t="e">
        <f>#N/A</f>
        <v>#N/A</v>
      </c>
      <c r="G10" s="324" t="e">
        <f>#N/A</f>
        <v>#N/A</v>
      </c>
      <c r="H10" s="324" t="e">
        <f>#N/A</f>
        <v>#N/A</v>
      </c>
      <c r="I10" s="324" t="e">
        <f>#N/A</f>
        <v>#N/A</v>
      </c>
      <c r="J10" s="324" t="e">
        <f>#N/A</f>
        <v>#N/A</v>
      </c>
      <c r="K10" s="324" t="e">
        <f>#N/A</f>
        <v>#N/A</v>
      </c>
      <c r="M10" s="325">
        <v>8</v>
      </c>
      <c r="O10" s="324" t="e">
        <f t="shared" si="8"/>
        <v>#N/A</v>
      </c>
      <c r="P10" s="324" t="e">
        <f t="shared" si="9"/>
        <v>#N/A</v>
      </c>
      <c r="Q10" s="324" t="e">
        <f t="shared" si="0"/>
        <v>#N/A</v>
      </c>
      <c r="R10" s="324" t="e">
        <f t="shared" si="1"/>
        <v>#N/A</v>
      </c>
      <c r="S10" s="324" t="e">
        <f t="shared" si="10"/>
        <v>#N/A</v>
      </c>
      <c r="T10" s="324" t="e">
        <f t="shared" si="11"/>
        <v>#N/A</v>
      </c>
      <c r="U10" s="405">
        <f t="shared" si="25"/>
        <v>8</v>
      </c>
      <c r="V10" s="405">
        <v>30</v>
      </c>
      <c r="W10" s="431" t="e">
        <f>#N/A</f>
        <v>#N/A</v>
      </c>
      <c r="X10" s="407">
        <f t="shared" si="12"/>
        <v>8</v>
      </c>
      <c r="Y10" s="405">
        <f t="shared" si="2"/>
        <v>0</v>
      </c>
      <c r="Z10" s="324" t="e">
        <f t="shared" si="13"/>
        <v>#N/A</v>
      </c>
      <c r="AA10" s="324" t="e">
        <f t="shared" si="14"/>
        <v>#N/A</v>
      </c>
      <c r="AB10" s="324" t="e">
        <f t="shared" si="15"/>
        <v>#N/A</v>
      </c>
      <c r="AC10" s="324" t="e">
        <f t="shared" si="16"/>
        <v>#N/A</v>
      </c>
      <c r="AD10" s="324" t="e">
        <f t="shared" si="17"/>
        <v>#N/A</v>
      </c>
      <c r="AE10" s="324" t="e">
        <f t="shared" si="18"/>
        <v>#N/A</v>
      </c>
      <c r="AG10" s="324" t="e">
        <f>#N/A</f>
        <v>#N/A</v>
      </c>
      <c r="AH10" s="324" t="e">
        <f>#N/A</f>
        <v>#N/A</v>
      </c>
      <c r="AI10" s="324" t="e">
        <f>#N/A</f>
        <v>#N/A</v>
      </c>
      <c r="AJ10" s="324" t="e">
        <f t="shared" si="19"/>
        <v>#N/A</v>
      </c>
      <c r="AK10" s="324">
        <v>8</v>
      </c>
      <c r="AL10" s="432"/>
      <c r="AP10" s="324" t="e">
        <f>#N/A</f>
        <v>#N/A</v>
      </c>
      <c r="AQ10" s="324" t="e">
        <f>#N/A</f>
        <v>#N/A</v>
      </c>
      <c r="AR10" s="324" t="e">
        <f>#N/A</f>
        <v>#N/A</v>
      </c>
      <c r="AS10" s="324" t="e">
        <f t="shared" si="20"/>
        <v>#N/A</v>
      </c>
      <c r="AT10" s="405">
        <v>14</v>
      </c>
      <c r="AU10" s="432" t="e">
        <f>#N/A</f>
        <v>#N/A</v>
      </c>
      <c r="AV10" s="324" t="e">
        <f t="shared" si="3"/>
        <v>#N/A</v>
      </c>
      <c r="AY10" s="324" t="e">
        <f>#N/A</f>
        <v>#N/A</v>
      </c>
      <c r="AZ10" s="324" t="e">
        <f>#N/A</f>
        <v>#N/A</v>
      </c>
      <c r="BA10" s="324" t="e">
        <f>#N/A</f>
        <v>#N/A</v>
      </c>
      <c r="BB10" s="324" t="e">
        <f t="shared" si="21"/>
        <v>#N/A</v>
      </c>
      <c r="BC10" s="405">
        <v>9</v>
      </c>
      <c r="BD10" s="432" t="e">
        <f>#N/A</f>
        <v>#N/A</v>
      </c>
      <c r="BE10" s="324" t="e">
        <f t="shared" si="4"/>
        <v>#N/A</v>
      </c>
      <c r="BH10" s="324" t="e">
        <f>#N/A</f>
        <v>#N/A</v>
      </c>
      <c r="BI10" s="324" t="e">
        <f>#N/A</f>
        <v>#N/A</v>
      </c>
      <c r="BJ10" s="324" t="e">
        <f>#N/A</f>
        <v>#N/A</v>
      </c>
      <c r="BK10" s="324" t="e">
        <f t="shared" si="22"/>
        <v>#N/A</v>
      </c>
      <c r="BL10" s="405">
        <v>29</v>
      </c>
      <c r="BM10" s="432" t="e">
        <f>#N/A</f>
        <v>#N/A</v>
      </c>
      <c r="BN10" s="324" t="e">
        <f t="shared" si="5"/>
        <v>#N/A</v>
      </c>
      <c r="BQ10" s="324" t="e">
        <f>#N/A</f>
        <v>#N/A</v>
      </c>
      <c r="BR10" s="324" t="e">
        <f>#N/A</f>
        <v>#N/A</v>
      </c>
      <c r="BS10" s="324" t="e">
        <f>#N/A</f>
        <v>#N/A</v>
      </c>
      <c r="BT10" s="324" t="e">
        <f t="shared" si="23"/>
        <v>#N/A</v>
      </c>
      <c r="BU10" s="405"/>
      <c r="BV10" s="432" t="e">
        <f>#N/A</f>
        <v>#N/A</v>
      </c>
      <c r="BW10" s="324" t="e">
        <f t="shared" si="6"/>
        <v>#N/A</v>
      </c>
      <c r="BZ10" s="324" t="e">
        <f>#N/A</f>
        <v>#N/A</v>
      </c>
      <c r="CA10" s="324" t="e">
        <f>#N/A</f>
        <v>#N/A</v>
      </c>
      <c r="CB10" s="324" t="e">
        <f>#N/A</f>
        <v>#N/A</v>
      </c>
      <c r="CC10" s="324" t="e">
        <f t="shared" si="24"/>
        <v>#N/A</v>
      </c>
      <c r="CD10" s="405"/>
      <c r="CE10" s="432" t="e">
        <f>#N/A</f>
        <v>#N/A</v>
      </c>
      <c r="CF10" s="324" t="e">
        <f t="shared" si="7"/>
        <v>#N/A</v>
      </c>
    </row>
    <row r="11" spans="1:84">
      <c r="A11" s="324" t="e">
        <f>#N/A</f>
        <v>#N/A</v>
      </c>
      <c r="B11" s="324" t="e">
        <f>#N/A</f>
        <v>#N/A</v>
      </c>
      <c r="C11" s="429" t="e">
        <f>#N/A</f>
        <v>#N/A</v>
      </c>
      <c r="D11" s="324" t="e">
        <f>#N/A</f>
        <v>#N/A</v>
      </c>
      <c r="E11" s="430" t="e">
        <f>#N/A</f>
        <v>#N/A</v>
      </c>
      <c r="F11" s="324" t="e">
        <f>#N/A</f>
        <v>#N/A</v>
      </c>
      <c r="G11" s="324" t="e">
        <f>#N/A</f>
        <v>#N/A</v>
      </c>
      <c r="H11" s="324" t="e">
        <f>#N/A</f>
        <v>#N/A</v>
      </c>
      <c r="I11" s="324" t="e">
        <f>#N/A</f>
        <v>#N/A</v>
      </c>
      <c r="J11" s="324" t="e">
        <f>#N/A</f>
        <v>#N/A</v>
      </c>
      <c r="K11" s="324" t="e">
        <f>#N/A</f>
        <v>#N/A</v>
      </c>
      <c r="M11" s="325">
        <v>9</v>
      </c>
      <c r="O11" s="324" t="e">
        <f t="shared" si="8"/>
        <v>#N/A</v>
      </c>
      <c r="P11" s="324" t="e">
        <f t="shared" si="9"/>
        <v>#N/A</v>
      </c>
      <c r="Q11" s="324" t="e">
        <f t="shared" si="0"/>
        <v>#N/A</v>
      </c>
      <c r="R11" s="324" t="e">
        <f t="shared" si="1"/>
        <v>#N/A</v>
      </c>
      <c r="S11" s="324" t="e">
        <f t="shared" si="10"/>
        <v>#N/A</v>
      </c>
      <c r="T11" s="324" t="e">
        <f t="shared" si="11"/>
        <v>#N/A</v>
      </c>
      <c r="U11" s="405">
        <f t="shared" si="25"/>
        <v>9</v>
      </c>
      <c r="V11" s="405">
        <v>11</v>
      </c>
      <c r="W11" s="431" t="e">
        <f>#N/A</f>
        <v>#N/A</v>
      </c>
      <c r="X11" s="407">
        <f t="shared" si="12"/>
        <v>9</v>
      </c>
      <c r="Y11" s="405">
        <f t="shared" si="2"/>
        <v>0</v>
      </c>
      <c r="Z11" s="324" t="e">
        <f t="shared" si="13"/>
        <v>#N/A</v>
      </c>
      <c r="AA11" s="324" t="e">
        <f t="shared" si="14"/>
        <v>#N/A</v>
      </c>
      <c r="AB11" s="324" t="e">
        <f t="shared" si="15"/>
        <v>#N/A</v>
      </c>
      <c r="AC11" s="324" t="e">
        <f t="shared" si="16"/>
        <v>#N/A</v>
      </c>
      <c r="AD11" s="324" t="e">
        <f t="shared" si="17"/>
        <v>#N/A</v>
      </c>
      <c r="AE11" s="324" t="e">
        <f t="shared" si="18"/>
        <v>#N/A</v>
      </c>
      <c r="AG11" s="324" t="e">
        <f>#N/A</f>
        <v>#N/A</v>
      </c>
      <c r="AH11" s="324" t="e">
        <f>#N/A</f>
        <v>#N/A</v>
      </c>
      <c r="AI11" s="324" t="e">
        <f>#N/A</f>
        <v>#N/A</v>
      </c>
      <c r="AJ11" s="324" t="e">
        <f t="shared" si="19"/>
        <v>#N/A</v>
      </c>
      <c r="AK11" s="324">
        <v>9</v>
      </c>
      <c r="AL11" s="432"/>
      <c r="AP11" s="324" t="e">
        <f>#N/A</f>
        <v>#N/A</v>
      </c>
      <c r="AQ11" s="324" t="e">
        <f>#N/A</f>
        <v>#N/A</v>
      </c>
      <c r="AR11" s="324" t="e">
        <f>#N/A</f>
        <v>#N/A</v>
      </c>
      <c r="AS11" s="324" t="e">
        <f t="shared" si="20"/>
        <v>#N/A</v>
      </c>
      <c r="AT11" s="405">
        <v>2</v>
      </c>
      <c r="AU11" s="432" t="e">
        <f>#N/A</f>
        <v>#N/A</v>
      </c>
      <c r="AV11" s="324" t="e">
        <f t="shared" si="3"/>
        <v>#N/A</v>
      </c>
      <c r="AY11" s="324" t="e">
        <f>#N/A</f>
        <v>#N/A</v>
      </c>
      <c r="AZ11" s="324" t="e">
        <f>#N/A</f>
        <v>#N/A</v>
      </c>
      <c r="BA11" s="324" t="e">
        <f>#N/A</f>
        <v>#N/A</v>
      </c>
      <c r="BB11" s="324" t="e">
        <f t="shared" si="21"/>
        <v>#N/A</v>
      </c>
      <c r="BC11" s="405">
        <v>20</v>
      </c>
      <c r="BD11" s="432" t="e">
        <f>#N/A</f>
        <v>#N/A</v>
      </c>
      <c r="BE11" s="324" t="e">
        <f t="shared" si="4"/>
        <v>#N/A</v>
      </c>
      <c r="BH11" s="324" t="e">
        <f>#N/A</f>
        <v>#N/A</v>
      </c>
      <c r="BI11" s="324" t="e">
        <f>#N/A</f>
        <v>#N/A</v>
      </c>
      <c r="BJ11" s="324" t="e">
        <f>#N/A</f>
        <v>#N/A</v>
      </c>
      <c r="BK11" s="324" t="e">
        <f t="shared" si="22"/>
        <v>#N/A</v>
      </c>
      <c r="BL11" s="405">
        <v>14</v>
      </c>
      <c r="BM11" s="432" t="e">
        <f>#N/A</f>
        <v>#N/A</v>
      </c>
      <c r="BN11" s="324" t="e">
        <f t="shared" si="5"/>
        <v>#N/A</v>
      </c>
      <c r="BQ11" s="324" t="e">
        <f>#N/A</f>
        <v>#N/A</v>
      </c>
      <c r="BR11" s="324" t="e">
        <f>#N/A</f>
        <v>#N/A</v>
      </c>
      <c r="BS11" s="324" t="e">
        <f>#N/A</f>
        <v>#N/A</v>
      </c>
      <c r="BT11" s="324" t="e">
        <f t="shared" si="23"/>
        <v>#N/A</v>
      </c>
      <c r="BU11" s="405"/>
      <c r="BV11" s="432" t="e">
        <f>#N/A</f>
        <v>#N/A</v>
      </c>
      <c r="BW11" s="324" t="e">
        <f t="shared" si="6"/>
        <v>#N/A</v>
      </c>
      <c r="BZ11" s="324" t="e">
        <f>#N/A</f>
        <v>#N/A</v>
      </c>
      <c r="CA11" s="324" t="e">
        <f>#N/A</f>
        <v>#N/A</v>
      </c>
      <c r="CB11" s="324" t="e">
        <f>#N/A</f>
        <v>#N/A</v>
      </c>
      <c r="CC11" s="324" t="e">
        <f t="shared" si="24"/>
        <v>#N/A</v>
      </c>
      <c r="CD11" s="405"/>
      <c r="CE11" s="432" t="e">
        <f>#N/A</f>
        <v>#N/A</v>
      </c>
      <c r="CF11" s="324" t="e">
        <f t="shared" si="7"/>
        <v>#N/A</v>
      </c>
    </row>
    <row r="12" spans="1:84">
      <c r="A12" s="324" t="e">
        <f>#N/A</f>
        <v>#N/A</v>
      </c>
      <c r="B12" s="324" t="e">
        <f>#N/A</f>
        <v>#N/A</v>
      </c>
      <c r="C12" s="429" t="e">
        <f>#N/A</f>
        <v>#N/A</v>
      </c>
      <c r="D12" s="324" t="e">
        <f>#N/A</f>
        <v>#N/A</v>
      </c>
      <c r="E12" s="430" t="e">
        <f>#N/A</f>
        <v>#N/A</v>
      </c>
      <c r="F12" s="324" t="e">
        <f>#N/A</f>
        <v>#N/A</v>
      </c>
      <c r="G12" s="324" t="e">
        <f>#N/A</f>
        <v>#N/A</v>
      </c>
      <c r="H12" s="324" t="e">
        <f>#N/A</f>
        <v>#N/A</v>
      </c>
      <c r="I12" s="324" t="e">
        <f>#N/A</f>
        <v>#N/A</v>
      </c>
      <c r="J12" s="324" t="e">
        <f>#N/A</f>
        <v>#N/A</v>
      </c>
      <c r="K12" s="324" t="e">
        <f>#N/A</f>
        <v>#N/A</v>
      </c>
      <c r="M12" s="325">
        <v>10</v>
      </c>
      <c r="O12" s="324" t="e">
        <f t="shared" si="8"/>
        <v>#N/A</v>
      </c>
      <c r="P12" s="324" t="e">
        <f t="shared" si="9"/>
        <v>#N/A</v>
      </c>
      <c r="Q12" s="324" t="e">
        <f t="shared" si="0"/>
        <v>#N/A</v>
      </c>
      <c r="R12" s="324" t="e">
        <f t="shared" si="1"/>
        <v>#N/A</v>
      </c>
      <c r="S12" s="324" t="e">
        <f t="shared" si="10"/>
        <v>#N/A</v>
      </c>
      <c r="T12" s="324" t="e">
        <f t="shared" si="11"/>
        <v>#N/A</v>
      </c>
      <c r="U12" s="405">
        <f t="shared" si="25"/>
        <v>10</v>
      </c>
      <c r="V12" s="405">
        <v>9</v>
      </c>
      <c r="W12" s="431" t="e">
        <f>#N/A</f>
        <v>#N/A</v>
      </c>
      <c r="X12" s="407">
        <f t="shared" si="12"/>
        <v>10</v>
      </c>
      <c r="Y12" s="405">
        <f t="shared" si="2"/>
        <v>0</v>
      </c>
      <c r="Z12" s="324" t="e">
        <f t="shared" si="13"/>
        <v>#N/A</v>
      </c>
      <c r="AA12" s="324" t="e">
        <f t="shared" si="14"/>
        <v>#N/A</v>
      </c>
      <c r="AB12" s="324" t="e">
        <f t="shared" si="15"/>
        <v>#N/A</v>
      </c>
      <c r="AC12" s="324" t="e">
        <f t="shared" si="16"/>
        <v>#N/A</v>
      </c>
      <c r="AD12" s="324" t="e">
        <f t="shared" si="17"/>
        <v>#N/A</v>
      </c>
      <c r="AE12" s="324" t="e">
        <f t="shared" si="18"/>
        <v>#N/A</v>
      </c>
      <c r="AG12" s="324" t="e">
        <f>#N/A</f>
        <v>#N/A</v>
      </c>
      <c r="AH12" s="324" t="e">
        <f>#N/A</f>
        <v>#N/A</v>
      </c>
      <c r="AI12" s="324" t="e">
        <f>#N/A</f>
        <v>#N/A</v>
      </c>
      <c r="AJ12" s="324" t="e">
        <f t="shared" si="19"/>
        <v>#N/A</v>
      </c>
      <c r="AK12" s="324">
        <v>10</v>
      </c>
      <c r="AL12" s="432"/>
      <c r="AP12" s="324" t="e">
        <f>#N/A</f>
        <v>#N/A</v>
      </c>
      <c r="AQ12" s="324" t="e">
        <f>#N/A</f>
        <v>#N/A</v>
      </c>
      <c r="AR12" s="324" t="e">
        <f>#N/A</f>
        <v>#N/A</v>
      </c>
      <c r="AS12" s="324" t="e">
        <f t="shared" si="20"/>
        <v>#N/A</v>
      </c>
      <c r="AT12" s="405">
        <v>6</v>
      </c>
      <c r="AU12" s="432" t="e">
        <f>#N/A</f>
        <v>#N/A</v>
      </c>
      <c r="AV12" s="324" t="e">
        <f t="shared" si="3"/>
        <v>#N/A</v>
      </c>
      <c r="AY12" s="324" t="e">
        <f>#N/A</f>
        <v>#N/A</v>
      </c>
      <c r="AZ12" s="324" t="e">
        <f>#N/A</f>
        <v>#N/A</v>
      </c>
      <c r="BA12" s="324" t="e">
        <f>#N/A</f>
        <v>#N/A</v>
      </c>
      <c r="BB12" s="324" t="e">
        <f t="shared" si="21"/>
        <v>#N/A</v>
      </c>
      <c r="BC12" s="405">
        <v>6</v>
      </c>
      <c r="BD12" s="432" t="e">
        <f>#N/A</f>
        <v>#N/A</v>
      </c>
      <c r="BE12" s="324" t="e">
        <f t="shared" si="4"/>
        <v>#N/A</v>
      </c>
      <c r="BH12" s="324" t="e">
        <f>#N/A</f>
        <v>#N/A</v>
      </c>
      <c r="BI12" s="324" t="e">
        <f>#N/A</f>
        <v>#N/A</v>
      </c>
      <c r="BJ12" s="324" t="e">
        <f>#N/A</f>
        <v>#N/A</v>
      </c>
      <c r="BK12" s="324" t="e">
        <f t="shared" si="22"/>
        <v>#N/A</v>
      </c>
      <c r="BL12" s="405">
        <v>30</v>
      </c>
      <c r="BM12" s="432" t="e">
        <f>#N/A</f>
        <v>#N/A</v>
      </c>
      <c r="BN12" s="324" t="e">
        <f t="shared" si="5"/>
        <v>#N/A</v>
      </c>
      <c r="BQ12" s="324" t="e">
        <f>#N/A</f>
        <v>#N/A</v>
      </c>
      <c r="BR12" s="324" t="e">
        <f>#N/A</f>
        <v>#N/A</v>
      </c>
      <c r="BS12" s="324" t="e">
        <f>#N/A</f>
        <v>#N/A</v>
      </c>
      <c r="BT12" s="324" t="e">
        <f t="shared" si="23"/>
        <v>#N/A</v>
      </c>
      <c r="BU12" s="405"/>
      <c r="BV12" s="432" t="e">
        <f>#N/A</f>
        <v>#N/A</v>
      </c>
      <c r="BW12" s="324" t="e">
        <f t="shared" si="6"/>
        <v>#N/A</v>
      </c>
      <c r="BZ12" s="324" t="e">
        <f>#N/A</f>
        <v>#N/A</v>
      </c>
      <c r="CA12" s="324" t="e">
        <f>#N/A</f>
        <v>#N/A</v>
      </c>
      <c r="CB12" s="324" t="e">
        <f>#N/A</f>
        <v>#N/A</v>
      </c>
      <c r="CC12" s="324" t="e">
        <f t="shared" si="24"/>
        <v>#N/A</v>
      </c>
      <c r="CD12" s="405"/>
      <c r="CE12" s="432" t="e">
        <f>#N/A</f>
        <v>#N/A</v>
      </c>
      <c r="CF12" s="324" t="e">
        <f t="shared" si="7"/>
        <v>#N/A</v>
      </c>
    </row>
    <row r="13" spans="1:84">
      <c r="A13" s="324" t="e">
        <f>#N/A</f>
        <v>#N/A</v>
      </c>
      <c r="B13" s="324" t="e">
        <f>#N/A</f>
        <v>#N/A</v>
      </c>
      <c r="C13" s="429" t="e">
        <f>#N/A</f>
        <v>#N/A</v>
      </c>
      <c r="D13" s="324" t="e">
        <f>#N/A</f>
        <v>#N/A</v>
      </c>
      <c r="E13" s="430" t="e">
        <f>#N/A</f>
        <v>#N/A</v>
      </c>
      <c r="F13" s="324" t="e">
        <f>#N/A</f>
        <v>#N/A</v>
      </c>
      <c r="G13" s="324" t="e">
        <f>#N/A</f>
        <v>#N/A</v>
      </c>
      <c r="H13" s="324" t="e">
        <f>#N/A</f>
        <v>#N/A</v>
      </c>
      <c r="I13" s="324" t="e">
        <f>#N/A</f>
        <v>#N/A</v>
      </c>
      <c r="J13" s="324" t="e">
        <f>#N/A</f>
        <v>#N/A</v>
      </c>
      <c r="K13" s="324" t="e">
        <f>#N/A</f>
        <v>#N/A</v>
      </c>
      <c r="M13" s="325">
        <v>11</v>
      </c>
      <c r="O13" s="324" t="e">
        <f t="shared" si="8"/>
        <v>#N/A</v>
      </c>
      <c r="P13" s="324" t="e">
        <f t="shared" si="9"/>
        <v>#N/A</v>
      </c>
      <c r="Q13" s="324" t="e">
        <f t="shared" si="0"/>
        <v>#N/A</v>
      </c>
      <c r="R13" s="324" t="e">
        <f t="shared" si="1"/>
        <v>#N/A</v>
      </c>
      <c r="S13" s="324" t="e">
        <f t="shared" si="10"/>
        <v>#N/A</v>
      </c>
      <c r="T13" s="324" t="e">
        <f t="shared" si="11"/>
        <v>#N/A</v>
      </c>
      <c r="U13" s="405">
        <f t="shared" si="25"/>
        <v>11</v>
      </c>
      <c r="V13" s="405">
        <v>2</v>
      </c>
      <c r="W13" s="431" t="e">
        <f>#N/A</f>
        <v>#N/A</v>
      </c>
      <c r="X13" s="407">
        <f t="shared" si="12"/>
        <v>11</v>
      </c>
      <c r="Y13" s="405">
        <f t="shared" si="2"/>
        <v>0</v>
      </c>
      <c r="Z13" s="324" t="e">
        <f t="shared" si="13"/>
        <v>#N/A</v>
      </c>
      <c r="AA13" s="324" t="e">
        <f t="shared" si="14"/>
        <v>#N/A</v>
      </c>
      <c r="AB13" s="324" t="e">
        <f t="shared" si="15"/>
        <v>#N/A</v>
      </c>
      <c r="AC13" s="324" t="e">
        <f t="shared" si="16"/>
        <v>#N/A</v>
      </c>
      <c r="AD13" s="324" t="e">
        <f t="shared" si="17"/>
        <v>#N/A</v>
      </c>
      <c r="AE13" s="324" t="e">
        <f t="shared" si="18"/>
        <v>#N/A</v>
      </c>
      <c r="AG13" s="324" t="e">
        <f>#N/A</f>
        <v>#N/A</v>
      </c>
      <c r="AH13" s="324" t="e">
        <f>#N/A</f>
        <v>#N/A</v>
      </c>
      <c r="AI13" s="324" t="e">
        <f>#N/A</f>
        <v>#N/A</v>
      </c>
      <c r="AJ13" s="324" t="e">
        <f t="shared" si="19"/>
        <v>#N/A</v>
      </c>
      <c r="AK13" s="324">
        <v>11</v>
      </c>
      <c r="AL13" s="432"/>
      <c r="AP13" s="324" t="e">
        <f>#N/A</f>
        <v>#N/A</v>
      </c>
      <c r="AQ13" s="324" t="e">
        <f>#N/A</f>
        <v>#N/A</v>
      </c>
      <c r="AR13" s="324" t="e">
        <f>#N/A</f>
        <v>#N/A</v>
      </c>
      <c r="AS13" s="324" t="e">
        <f t="shared" si="20"/>
        <v>#N/A</v>
      </c>
      <c r="AT13" s="405">
        <v>20</v>
      </c>
      <c r="AU13" s="432" t="e">
        <f>#N/A</f>
        <v>#N/A</v>
      </c>
      <c r="AV13" s="324" t="e">
        <f t="shared" si="3"/>
        <v>#N/A</v>
      </c>
      <c r="AY13" s="324" t="e">
        <f>#N/A</f>
        <v>#N/A</v>
      </c>
      <c r="AZ13" s="324" t="e">
        <f>#N/A</f>
        <v>#N/A</v>
      </c>
      <c r="BA13" s="324" t="e">
        <f>#N/A</f>
        <v>#N/A</v>
      </c>
      <c r="BB13" s="324" t="e">
        <f t="shared" si="21"/>
        <v>#N/A</v>
      </c>
      <c r="BC13" s="405">
        <v>12</v>
      </c>
      <c r="BD13" s="432" t="e">
        <f>#N/A</f>
        <v>#N/A</v>
      </c>
      <c r="BE13" s="324" t="e">
        <f t="shared" si="4"/>
        <v>#N/A</v>
      </c>
      <c r="BH13" s="324" t="e">
        <f>#N/A</f>
        <v>#N/A</v>
      </c>
      <c r="BI13" s="324" t="e">
        <f>#N/A</f>
        <v>#N/A</v>
      </c>
      <c r="BJ13" s="324" t="e">
        <f>#N/A</f>
        <v>#N/A</v>
      </c>
      <c r="BK13" s="324" t="e">
        <f t="shared" si="22"/>
        <v>#N/A</v>
      </c>
      <c r="BL13" s="405">
        <v>16</v>
      </c>
      <c r="BM13" s="432" t="e">
        <f>#N/A</f>
        <v>#N/A</v>
      </c>
      <c r="BN13" s="324" t="e">
        <f t="shared" si="5"/>
        <v>#N/A</v>
      </c>
      <c r="BQ13" s="324" t="e">
        <f>#N/A</f>
        <v>#N/A</v>
      </c>
      <c r="BR13" s="324" t="e">
        <f>#N/A</f>
        <v>#N/A</v>
      </c>
      <c r="BS13" s="324" t="e">
        <f>#N/A</f>
        <v>#N/A</v>
      </c>
      <c r="BT13" s="324" t="e">
        <f t="shared" si="23"/>
        <v>#N/A</v>
      </c>
      <c r="BU13" s="405"/>
      <c r="BV13" s="432" t="e">
        <f>#N/A</f>
        <v>#N/A</v>
      </c>
      <c r="BW13" s="324" t="e">
        <f t="shared" si="6"/>
        <v>#N/A</v>
      </c>
      <c r="BZ13" s="324" t="e">
        <f>#N/A</f>
        <v>#N/A</v>
      </c>
      <c r="CA13" s="324" t="e">
        <f>#N/A</f>
        <v>#N/A</v>
      </c>
      <c r="CB13" s="324" t="e">
        <f>#N/A</f>
        <v>#N/A</v>
      </c>
      <c r="CC13" s="324" t="e">
        <f t="shared" si="24"/>
        <v>#N/A</v>
      </c>
      <c r="CD13" s="405"/>
      <c r="CE13" s="432" t="e">
        <f>#N/A</f>
        <v>#N/A</v>
      </c>
      <c r="CF13" s="324" t="e">
        <f t="shared" si="7"/>
        <v>#N/A</v>
      </c>
    </row>
    <row r="14" spans="1:84">
      <c r="A14" s="324" t="e">
        <f>#N/A</f>
        <v>#N/A</v>
      </c>
      <c r="B14" s="324" t="e">
        <f>#N/A</f>
        <v>#N/A</v>
      </c>
      <c r="C14" s="429" t="e">
        <f>#N/A</f>
        <v>#N/A</v>
      </c>
      <c r="D14" s="324" t="e">
        <f>#N/A</f>
        <v>#N/A</v>
      </c>
      <c r="E14" s="430" t="e">
        <f>#N/A</f>
        <v>#N/A</v>
      </c>
      <c r="F14" s="324" t="e">
        <f>#N/A</f>
        <v>#N/A</v>
      </c>
      <c r="G14" s="324" t="e">
        <f>#N/A</f>
        <v>#N/A</v>
      </c>
      <c r="H14" s="324" t="e">
        <f>#N/A</f>
        <v>#N/A</v>
      </c>
      <c r="I14" s="324" t="e">
        <f>#N/A</f>
        <v>#N/A</v>
      </c>
      <c r="J14" s="324" t="e">
        <f>#N/A</f>
        <v>#N/A</v>
      </c>
      <c r="K14" s="324" t="e">
        <f>#N/A</f>
        <v>#N/A</v>
      </c>
      <c r="M14" s="325">
        <v>12</v>
      </c>
      <c r="O14" s="324" t="e">
        <f t="shared" si="8"/>
        <v>#N/A</v>
      </c>
      <c r="P14" s="324" t="e">
        <f t="shared" si="9"/>
        <v>#N/A</v>
      </c>
      <c r="Q14" s="324" t="e">
        <f t="shared" si="0"/>
        <v>#N/A</v>
      </c>
      <c r="R14" s="324" t="e">
        <f t="shared" si="1"/>
        <v>#N/A</v>
      </c>
      <c r="S14" s="324" t="e">
        <f t="shared" si="10"/>
        <v>#N/A</v>
      </c>
      <c r="T14" s="324" t="e">
        <f t="shared" si="11"/>
        <v>#N/A</v>
      </c>
      <c r="U14" s="405">
        <f t="shared" si="25"/>
        <v>12</v>
      </c>
      <c r="V14" s="405">
        <v>8</v>
      </c>
      <c r="W14" s="431" t="e">
        <f>#N/A</f>
        <v>#N/A</v>
      </c>
      <c r="X14" s="407">
        <f t="shared" si="12"/>
        <v>12</v>
      </c>
      <c r="Y14" s="405">
        <f t="shared" si="2"/>
        <v>0</v>
      </c>
      <c r="Z14" s="324" t="e">
        <f t="shared" si="13"/>
        <v>#N/A</v>
      </c>
      <c r="AA14" s="324" t="e">
        <f t="shared" si="14"/>
        <v>#N/A</v>
      </c>
      <c r="AB14" s="324" t="e">
        <f t="shared" si="15"/>
        <v>#N/A</v>
      </c>
      <c r="AC14" s="324" t="e">
        <f t="shared" si="16"/>
        <v>#N/A</v>
      </c>
      <c r="AD14" s="324" t="e">
        <f t="shared" si="17"/>
        <v>#N/A</v>
      </c>
      <c r="AE14" s="324" t="e">
        <f t="shared" si="18"/>
        <v>#N/A</v>
      </c>
      <c r="AG14" s="324" t="e">
        <f>#N/A</f>
        <v>#N/A</v>
      </c>
      <c r="AH14" s="324" t="e">
        <f>#N/A</f>
        <v>#N/A</v>
      </c>
      <c r="AI14" s="324" t="e">
        <f>#N/A</f>
        <v>#N/A</v>
      </c>
      <c r="AJ14" s="324" t="e">
        <f t="shared" si="19"/>
        <v>#N/A</v>
      </c>
      <c r="AK14" s="324">
        <v>12</v>
      </c>
      <c r="AL14" s="432"/>
      <c r="AP14" s="324" t="e">
        <f>#N/A</f>
        <v>#N/A</v>
      </c>
      <c r="AQ14" s="324" t="e">
        <f>#N/A</f>
        <v>#N/A</v>
      </c>
      <c r="AR14" s="324" t="e">
        <f>#N/A</f>
        <v>#N/A</v>
      </c>
      <c r="AS14" s="324" t="e">
        <f t="shared" si="20"/>
        <v>#N/A</v>
      </c>
      <c r="AT14" s="405">
        <v>10</v>
      </c>
      <c r="AU14" s="432" t="e">
        <f>#N/A</f>
        <v>#N/A</v>
      </c>
      <c r="AV14" s="324" t="e">
        <f t="shared" si="3"/>
        <v>#N/A</v>
      </c>
      <c r="AY14" s="324" t="e">
        <f>#N/A</f>
        <v>#N/A</v>
      </c>
      <c r="AZ14" s="324" t="e">
        <f>#N/A</f>
        <v>#N/A</v>
      </c>
      <c r="BA14" s="324" t="e">
        <f>#N/A</f>
        <v>#N/A</v>
      </c>
      <c r="BB14" s="324" t="e">
        <f t="shared" si="21"/>
        <v>#N/A</v>
      </c>
      <c r="BC14" s="405">
        <v>5</v>
      </c>
      <c r="BD14" s="432" t="e">
        <f>#N/A</f>
        <v>#N/A</v>
      </c>
      <c r="BE14" s="324" t="e">
        <f t="shared" si="4"/>
        <v>#N/A</v>
      </c>
      <c r="BH14" s="324" t="e">
        <f>#N/A</f>
        <v>#N/A</v>
      </c>
      <c r="BI14" s="324" t="e">
        <f>#N/A</f>
        <v>#N/A</v>
      </c>
      <c r="BJ14" s="324" t="e">
        <f>#N/A</f>
        <v>#N/A</v>
      </c>
      <c r="BK14" s="324" t="e">
        <f t="shared" si="22"/>
        <v>#N/A</v>
      </c>
      <c r="BL14" s="405">
        <v>34</v>
      </c>
      <c r="BM14" s="432" t="e">
        <f>#N/A</f>
        <v>#N/A</v>
      </c>
      <c r="BN14" s="324" t="e">
        <f t="shared" si="5"/>
        <v>#N/A</v>
      </c>
      <c r="BQ14" s="324" t="e">
        <f>#N/A</f>
        <v>#N/A</v>
      </c>
      <c r="BR14" s="324" t="e">
        <f>#N/A</f>
        <v>#N/A</v>
      </c>
      <c r="BS14" s="324" t="e">
        <f>#N/A</f>
        <v>#N/A</v>
      </c>
      <c r="BT14" s="324" t="e">
        <f t="shared" si="23"/>
        <v>#N/A</v>
      </c>
      <c r="BU14" s="405"/>
      <c r="BV14" s="432" t="e">
        <f>#N/A</f>
        <v>#N/A</v>
      </c>
      <c r="BW14" s="324" t="e">
        <f t="shared" si="6"/>
        <v>#N/A</v>
      </c>
      <c r="BZ14" s="324" t="e">
        <f>#N/A</f>
        <v>#N/A</v>
      </c>
      <c r="CA14" s="324" t="e">
        <f>#N/A</f>
        <v>#N/A</v>
      </c>
      <c r="CB14" s="324" t="e">
        <f>#N/A</f>
        <v>#N/A</v>
      </c>
      <c r="CC14" s="324" t="e">
        <f t="shared" si="24"/>
        <v>#N/A</v>
      </c>
      <c r="CD14" s="405"/>
      <c r="CE14" s="432" t="e">
        <f>#N/A</f>
        <v>#N/A</v>
      </c>
      <c r="CF14" s="324" t="e">
        <f t="shared" si="7"/>
        <v>#N/A</v>
      </c>
    </row>
    <row r="15" spans="1:84">
      <c r="A15" s="324" t="e">
        <f>#N/A</f>
        <v>#N/A</v>
      </c>
      <c r="B15" s="324" t="e">
        <f>#N/A</f>
        <v>#N/A</v>
      </c>
      <c r="C15" s="429" t="e">
        <f>#N/A</f>
        <v>#N/A</v>
      </c>
      <c r="D15" s="324" t="e">
        <f>#N/A</f>
        <v>#N/A</v>
      </c>
      <c r="E15" s="430" t="e">
        <f>#N/A</f>
        <v>#N/A</v>
      </c>
      <c r="F15" s="324" t="e">
        <f>#N/A</f>
        <v>#N/A</v>
      </c>
      <c r="G15" s="324" t="e">
        <f>#N/A</f>
        <v>#N/A</v>
      </c>
      <c r="H15" s="324" t="e">
        <f>#N/A</f>
        <v>#N/A</v>
      </c>
      <c r="I15" s="324" t="e">
        <f>#N/A</f>
        <v>#N/A</v>
      </c>
      <c r="J15" s="324" t="e">
        <f>#N/A</f>
        <v>#N/A</v>
      </c>
      <c r="K15" s="324" t="e">
        <f>#N/A</f>
        <v>#N/A</v>
      </c>
      <c r="M15" s="325">
        <v>13</v>
      </c>
      <c r="O15" s="324" t="e">
        <f t="shared" si="8"/>
        <v>#N/A</v>
      </c>
      <c r="P15" s="324" t="e">
        <f t="shared" si="9"/>
        <v>#N/A</v>
      </c>
      <c r="Q15" s="324" t="e">
        <f t="shared" si="0"/>
        <v>#N/A</v>
      </c>
      <c r="R15" s="324" t="e">
        <f t="shared" si="1"/>
        <v>#N/A</v>
      </c>
      <c r="S15" s="324" t="e">
        <f t="shared" si="10"/>
        <v>#N/A</v>
      </c>
      <c r="T15" s="324" t="e">
        <f t="shared" si="11"/>
        <v>#N/A</v>
      </c>
      <c r="U15" s="405">
        <f t="shared" si="25"/>
        <v>13</v>
      </c>
      <c r="V15" s="405">
        <v>3</v>
      </c>
      <c r="W15" s="431" t="e">
        <f>#N/A</f>
        <v>#N/A</v>
      </c>
      <c r="X15" s="407">
        <f t="shared" si="12"/>
        <v>13</v>
      </c>
      <c r="Y15" s="405">
        <f t="shared" si="2"/>
        <v>0</v>
      </c>
      <c r="Z15" s="324" t="e">
        <f t="shared" si="13"/>
        <v>#N/A</v>
      </c>
      <c r="AA15" s="324" t="e">
        <f t="shared" si="14"/>
        <v>#N/A</v>
      </c>
      <c r="AB15" s="324" t="e">
        <f t="shared" si="15"/>
        <v>#N/A</v>
      </c>
      <c r="AC15" s="324" t="e">
        <f t="shared" si="16"/>
        <v>#N/A</v>
      </c>
      <c r="AD15" s="324" t="e">
        <f t="shared" si="17"/>
        <v>#N/A</v>
      </c>
      <c r="AE15" s="324" t="e">
        <f t="shared" si="18"/>
        <v>#N/A</v>
      </c>
      <c r="AG15" s="324" t="e">
        <f>#N/A</f>
        <v>#N/A</v>
      </c>
      <c r="AH15" s="324" t="e">
        <f>#N/A</f>
        <v>#N/A</v>
      </c>
      <c r="AI15" s="324" t="e">
        <f>#N/A</f>
        <v>#N/A</v>
      </c>
      <c r="AJ15" s="324" t="e">
        <f t="shared" si="19"/>
        <v>#N/A</v>
      </c>
      <c r="AK15" s="324">
        <v>13</v>
      </c>
      <c r="AL15" s="432"/>
      <c r="AP15" s="324" t="e">
        <f>#N/A</f>
        <v>#N/A</v>
      </c>
      <c r="AQ15" s="324" t="e">
        <f>#N/A</f>
        <v>#N/A</v>
      </c>
      <c r="AR15" s="324" t="e">
        <f>#N/A</f>
        <v>#N/A</v>
      </c>
      <c r="AS15" s="324" t="e">
        <f t="shared" si="20"/>
        <v>#N/A</v>
      </c>
      <c r="AT15" s="405">
        <v>13</v>
      </c>
      <c r="AU15" s="432" t="e">
        <f>#N/A</f>
        <v>#N/A</v>
      </c>
      <c r="AV15" s="324" t="e">
        <f t="shared" si="3"/>
        <v>#N/A</v>
      </c>
      <c r="AY15" s="324" t="e">
        <f>#N/A</f>
        <v>#N/A</v>
      </c>
      <c r="AZ15" s="324" t="e">
        <f>#N/A</f>
        <v>#N/A</v>
      </c>
      <c r="BA15" s="324" t="e">
        <f>#N/A</f>
        <v>#N/A</v>
      </c>
      <c r="BB15" s="324" t="e">
        <f t="shared" si="21"/>
        <v>#N/A</v>
      </c>
      <c r="BC15" s="405">
        <v>11</v>
      </c>
      <c r="BD15" s="432" t="e">
        <f>#N/A</f>
        <v>#N/A</v>
      </c>
      <c r="BE15" s="324" t="e">
        <f t="shared" si="4"/>
        <v>#N/A</v>
      </c>
      <c r="BH15" s="324" t="e">
        <f>#N/A</f>
        <v>#N/A</v>
      </c>
      <c r="BI15" s="324" t="e">
        <f>#N/A</f>
        <v>#N/A</v>
      </c>
      <c r="BJ15" s="324" t="e">
        <f>#N/A</f>
        <v>#N/A</v>
      </c>
      <c r="BK15" s="324" t="e">
        <f t="shared" si="22"/>
        <v>#N/A</v>
      </c>
      <c r="BL15" s="405">
        <v>31</v>
      </c>
      <c r="BM15" s="432" t="e">
        <f>#N/A</f>
        <v>#N/A</v>
      </c>
      <c r="BN15" s="324" t="e">
        <f t="shared" si="5"/>
        <v>#N/A</v>
      </c>
      <c r="BQ15" s="324" t="e">
        <f>#N/A</f>
        <v>#N/A</v>
      </c>
      <c r="BR15" s="324" t="e">
        <f>#N/A</f>
        <v>#N/A</v>
      </c>
      <c r="BS15" s="324" t="e">
        <f>#N/A</f>
        <v>#N/A</v>
      </c>
      <c r="BT15" s="324" t="e">
        <f t="shared" si="23"/>
        <v>#N/A</v>
      </c>
      <c r="BU15" s="405"/>
      <c r="BV15" s="432" t="e">
        <f>#N/A</f>
        <v>#N/A</v>
      </c>
      <c r="BW15" s="324" t="e">
        <f t="shared" si="6"/>
        <v>#N/A</v>
      </c>
      <c r="BZ15" s="324" t="e">
        <f>#N/A</f>
        <v>#N/A</v>
      </c>
      <c r="CA15" s="324" t="e">
        <f>#N/A</f>
        <v>#N/A</v>
      </c>
      <c r="CB15" s="324" t="e">
        <f>#N/A</f>
        <v>#N/A</v>
      </c>
      <c r="CC15" s="324" t="e">
        <f t="shared" si="24"/>
        <v>#N/A</v>
      </c>
      <c r="CD15" s="405"/>
      <c r="CE15" s="432" t="e">
        <f>#N/A</f>
        <v>#N/A</v>
      </c>
      <c r="CF15" s="324" t="e">
        <f t="shared" si="7"/>
        <v>#N/A</v>
      </c>
    </row>
    <row r="16" spans="1:84">
      <c r="A16" s="324" t="e">
        <f>#N/A</f>
        <v>#N/A</v>
      </c>
      <c r="B16" s="324" t="e">
        <f>#N/A</f>
        <v>#N/A</v>
      </c>
      <c r="C16" s="429" t="e">
        <f>#N/A</f>
        <v>#N/A</v>
      </c>
      <c r="D16" s="324" t="e">
        <f>#N/A</f>
        <v>#N/A</v>
      </c>
      <c r="E16" s="430" t="e">
        <f>#N/A</f>
        <v>#N/A</v>
      </c>
      <c r="F16" s="324" t="e">
        <f>#N/A</f>
        <v>#N/A</v>
      </c>
      <c r="G16" s="324" t="e">
        <f>#N/A</f>
        <v>#N/A</v>
      </c>
      <c r="H16" s="324" t="e">
        <f>#N/A</f>
        <v>#N/A</v>
      </c>
      <c r="I16" s="324" t="e">
        <f>#N/A</f>
        <v>#N/A</v>
      </c>
      <c r="J16" s="324" t="e">
        <f>#N/A</f>
        <v>#N/A</v>
      </c>
      <c r="K16" s="324" t="e">
        <f>#N/A</f>
        <v>#N/A</v>
      </c>
      <c r="M16" s="325">
        <v>14</v>
      </c>
      <c r="O16" s="324" t="e">
        <f t="shared" si="8"/>
        <v>#N/A</v>
      </c>
      <c r="P16" s="324" t="e">
        <f t="shared" si="9"/>
        <v>#N/A</v>
      </c>
      <c r="Q16" s="324" t="e">
        <f t="shared" si="0"/>
        <v>#N/A</v>
      </c>
      <c r="R16" s="324" t="e">
        <f t="shared" si="1"/>
        <v>#N/A</v>
      </c>
      <c r="S16" s="324" t="e">
        <f t="shared" si="10"/>
        <v>#N/A</v>
      </c>
      <c r="T16" s="324" t="e">
        <f t="shared" si="11"/>
        <v>#N/A</v>
      </c>
      <c r="U16" s="405">
        <f t="shared" si="25"/>
        <v>14</v>
      </c>
      <c r="V16" s="405">
        <v>35</v>
      </c>
      <c r="W16" s="431" t="e">
        <f>#N/A</f>
        <v>#N/A</v>
      </c>
      <c r="X16" s="407">
        <f t="shared" si="12"/>
        <v>14</v>
      </c>
      <c r="Y16" s="405">
        <f t="shared" si="2"/>
        <v>0</v>
      </c>
      <c r="Z16" s="324" t="e">
        <f t="shared" si="13"/>
        <v>#N/A</v>
      </c>
      <c r="AA16" s="324" t="e">
        <f t="shared" si="14"/>
        <v>#N/A</v>
      </c>
      <c r="AB16" s="324" t="e">
        <f t="shared" si="15"/>
        <v>#N/A</v>
      </c>
      <c r="AC16" s="324" t="e">
        <f t="shared" si="16"/>
        <v>#N/A</v>
      </c>
      <c r="AD16" s="324" t="e">
        <f t="shared" si="17"/>
        <v>#N/A</v>
      </c>
      <c r="AE16" s="324" t="e">
        <f t="shared" si="18"/>
        <v>#N/A</v>
      </c>
      <c r="AG16" s="324" t="e">
        <f>#N/A</f>
        <v>#N/A</v>
      </c>
      <c r="AH16" s="324" t="e">
        <f>#N/A</f>
        <v>#N/A</v>
      </c>
      <c r="AI16" s="324" t="e">
        <f>#N/A</f>
        <v>#N/A</v>
      </c>
      <c r="AJ16" s="324" t="e">
        <f t="shared" si="19"/>
        <v>#N/A</v>
      </c>
      <c r="AK16" s="324">
        <v>14</v>
      </c>
      <c r="AL16" s="432"/>
      <c r="AP16" s="324" t="e">
        <f>#N/A</f>
        <v>#N/A</v>
      </c>
      <c r="AQ16" s="324" t="e">
        <f>#N/A</f>
        <v>#N/A</v>
      </c>
      <c r="AR16" s="324" t="e">
        <f>#N/A</f>
        <v>#N/A</v>
      </c>
      <c r="AS16" s="324" t="e">
        <f t="shared" si="20"/>
        <v>#N/A</v>
      </c>
      <c r="AT16" s="405">
        <v>12</v>
      </c>
      <c r="AU16" s="432" t="e">
        <f>#N/A</f>
        <v>#N/A</v>
      </c>
      <c r="AV16" s="324" t="e">
        <f t="shared" si="3"/>
        <v>#N/A</v>
      </c>
      <c r="AY16" s="324" t="e">
        <f>#N/A</f>
        <v>#N/A</v>
      </c>
      <c r="AZ16" s="324" t="e">
        <f>#N/A</f>
        <v>#N/A</v>
      </c>
      <c r="BA16" s="324" t="e">
        <f>#N/A</f>
        <v>#N/A</v>
      </c>
      <c r="BB16" s="324" t="e">
        <f t="shared" si="21"/>
        <v>#N/A</v>
      </c>
      <c r="BC16" s="405">
        <v>17</v>
      </c>
      <c r="BD16" s="432" t="e">
        <f>#N/A</f>
        <v>#N/A</v>
      </c>
      <c r="BE16" s="324" t="e">
        <f t="shared" si="4"/>
        <v>#N/A</v>
      </c>
      <c r="BH16" s="324" t="e">
        <f>#N/A</f>
        <v>#N/A</v>
      </c>
      <c r="BI16" s="324" t="e">
        <f>#N/A</f>
        <v>#N/A</v>
      </c>
      <c r="BJ16" s="324" t="e">
        <f>#N/A</f>
        <v>#N/A</v>
      </c>
      <c r="BK16" s="324" t="e">
        <f t="shared" si="22"/>
        <v>#N/A</v>
      </c>
      <c r="BL16" s="405">
        <v>38</v>
      </c>
      <c r="BM16" s="432" t="e">
        <f>#N/A</f>
        <v>#N/A</v>
      </c>
      <c r="BN16" s="324" t="e">
        <f t="shared" si="5"/>
        <v>#N/A</v>
      </c>
      <c r="BQ16" s="324" t="e">
        <f>#N/A</f>
        <v>#N/A</v>
      </c>
      <c r="BR16" s="324" t="e">
        <f>#N/A</f>
        <v>#N/A</v>
      </c>
      <c r="BS16" s="324" t="e">
        <f>#N/A</f>
        <v>#N/A</v>
      </c>
      <c r="BT16" s="324" t="e">
        <f t="shared" si="23"/>
        <v>#N/A</v>
      </c>
      <c r="BU16" s="405"/>
      <c r="BV16" s="432" t="e">
        <f>#N/A</f>
        <v>#N/A</v>
      </c>
      <c r="BW16" s="324" t="e">
        <f t="shared" si="6"/>
        <v>#N/A</v>
      </c>
      <c r="BZ16" s="324" t="e">
        <f>#N/A</f>
        <v>#N/A</v>
      </c>
      <c r="CA16" s="324" t="e">
        <f>#N/A</f>
        <v>#N/A</v>
      </c>
      <c r="CB16" s="324" t="e">
        <f>#N/A</f>
        <v>#N/A</v>
      </c>
      <c r="CC16" s="324" t="e">
        <f t="shared" si="24"/>
        <v>#N/A</v>
      </c>
      <c r="CD16" s="405"/>
      <c r="CE16" s="432" t="e">
        <f>#N/A</f>
        <v>#N/A</v>
      </c>
      <c r="CF16" s="324" t="e">
        <f t="shared" si="7"/>
        <v>#N/A</v>
      </c>
    </row>
    <row r="17" spans="1:84">
      <c r="A17" s="324" t="e">
        <f>#N/A</f>
        <v>#N/A</v>
      </c>
      <c r="B17" s="324" t="e">
        <f>#N/A</f>
        <v>#N/A</v>
      </c>
      <c r="C17" s="429" t="e">
        <f>#N/A</f>
        <v>#N/A</v>
      </c>
      <c r="D17" s="324" t="e">
        <f>#N/A</f>
        <v>#N/A</v>
      </c>
      <c r="E17" s="430" t="e">
        <f>#N/A</f>
        <v>#N/A</v>
      </c>
      <c r="F17" s="324" t="e">
        <f>#N/A</f>
        <v>#N/A</v>
      </c>
      <c r="G17" s="324" t="e">
        <f>#N/A</f>
        <v>#N/A</v>
      </c>
      <c r="H17" s="324" t="e">
        <f>#N/A</f>
        <v>#N/A</v>
      </c>
      <c r="I17" s="324" t="e">
        <f>#N/A</f>
        <v>#N/A</v>
      </c>
      <c r="J17" s="324" t="e">
        <f>#N/A</f>
        <v>#N/A</v>
      </c>
      <c r="K17" s="324" t="e">
        <f>#N/A</f>
        <v>#N/A</v>
      </c>
      <c r="M17" s="325">
        <v>15</v>
      </c>
      <c r="O17" s="324" t="e">
        <f t="shared" si="8"/>
        <v>#N/A</v>
      </c>
      <c r="P17" s="324" t="e">
        <f t="shared" si="9"/>
        <v>#N/A</v>
      </c>
      <c r="Q17" s="324" t="e">
        <f t="shared" si="0"/>
        <v>#N/A</v>
      </c>
      <c r="R17" s="324" t="e">
        <f t="shared" si="1"/>
        <v>#N/A</v>
      </c>
      <c r="S17" s="324" t="e">
        <f t="shared" si="10"/>
        <v>#N/A</v>
      </c>
      <c r="T17" s="324" t="e">
        <f t="shared" si="11"/>
        <v>#N/A</v>
      </c>
      <c r="U17" s="405">
        <f t="shared" si="25"/>
        <v>15</v>
      </c>
      <c r="V17" s="405">
        <v>38</v>
      </c>
      <c r="W17" s="431" t="e">
        <f>#N/A</f>
        <v>#N/A</v>
      </c>
      <c r="X17" s="407">
        <f t="shared" si="12"/>
        <v>15</v>
      </c>
      <c r="Y17" s="405">
        <f t="shared" si="2"/>
        <v>0</v>
      </c>
      <c r="Z17" s="324" t="e">
        <f t="shared" si="13"/>
        <v>#N/A</v>
      </c>
      <c r="AA17" s="324" t="e">
        <f t="shared" si="14"/>
        <v>#N/A</v>
      </c>
      <c r="AB17" s="324" t="e">
        <f t="shared" si="15"/>
        <v>#N/A</v>
      </c>
      <c r="AC17" s="324" t="e">
        <f t="shared" si="16"/>
        <v>#N/A</v>
      </c>
      <c r="AD17" s="324" t="e">
        <f t="shared" si="17"/>
        <v>#N/A</v>
      </c>
      <c r="AE17" s="324" t="e">
        <f t="shared" si="18"/>
        <v>#N/A</v>
      </c>
      <c r="AG17" s="324" t="e">
        <f>#N/A</f>
        <v>#N/A</v>
      </c>
      <c r="AH17" s="324" t="e">
        <f>#N/A</f>
        <v>#N/A</v>
      </c>
      <c r="AI17" s="324" t="e">
        <f>#N/A</f>
        <v>#N/A</v>
      </c>
      <c r="AJ17" s="324" t="e">
        <f t="shared" si="19"/>
        <v>#N/A</v>
      </c>
      <c r="AK17" s="324">
        <v>15</v>
      </c>
      <c r="AL17" s="432"/>
      <c r="AP17" s="324" t="e">
        <f>#N/A</f>
        <v>#N/A</v>
      </c>
      <c r="AQ17" s="324" t="e">
        <f>#N/A</f>
        <v>#N/A</v>
      </c>
      <c r="AR17" s="324" t="e">
        <f>#N/A</f>
        <v>#N/A</v>
      </c>
      <c r="AS17" s="324" t="e">
        <f t="shared" si="20"/>
        <v>#N/A</v>
      </c>
      <c r="AT17" s="405">
        <v>4</v>
      </c>
      <c r="AU17" s="432" t="e">
        <f>#N/A</f>
        <v>#N/A</v>
      </c>
      <c r="AV17" s="324" t="e">
        <f t="shared" si="3"/>
        <v>#N/A</v>
      </c>
      <c r="AY17" s="324" t="e">
        <f>#N/A</f>
        <v>#N/A</v>
      </c>
      <c r="AZ17" s="324" t="e">
        <f>#N/A</f>
        <v>#N/A</v>
      </c>
      <c r="BA17" s="324" t="e">
        <f>#N/A</f>
        <v>#N/A</v>
      </c>
      <c r="BB17" s="324" t="e">
        <f t="shared" si="21"/>
        <v>#N/A</v>
      </c>
      <c r="BC17" s="405">
        <v>8</v>
      </c>
      <c r="BD17" s="432" t="e">
        <f>#N/A</f>
        <v>#N/A</v>
      </c>
      <c r="BE17" s="324" t="e">
        <f t="shared" si="4"/>
        <v>#N/A</v>
      </c>
      <c r="BH17" s="324" t="e">
        <f>#N/A</f>
        <v>#N/A</v>
      </c>
      <c r="BI17" s="324" t="e">
        <f>#N/A</f>
        <v>#N/A</v>
      </c>
      <c r="BJ17" s="324" t="e">
        <f>#N/A</f>
        <v>#N/A</v>
      </c>
      <c r="BK17" s="324" t="e">
        <f t="shared" si="22"/>
        <v>#N/A</v>
      </c>
      <c r="BL17" s="405">
        <v>12</v>
      </c>
      <c r="BM17" s="432" t="e">
        <f>#N/A</f>
        <v>#N/A</v>
      </c>
      <c r="BN17" s="324" t="e">
        <f t="shared" si="5"/>
        <v>#N/A</v>
      </c>
      <c r="BQ17" s="324" t="e">
        <f>#N/A</f>
        <v>#N/A</v>
      </c>
      <c r="BR17" s="324" t="e">
        <f>#N/A</f>
        <v>#N/A</v>
      </c>
      <c r="BS17" s="324" t="e">
        <f>#N/A</f>
        <v>#N/A</v>
      </c>
      <c r="BT17" s="324" t="e">
        <f t="shared" si="23"/>
        <v>#N/A</v>
      </c>
      <c r="BU17" s="405"/>
      <c r="BV17" s="432" t="e">
        <f>#N/A</f>
        <v>#N/A</v>
      </c>
      <c r="BW17" s="324" t="e">
        <f t="shared" si="6"/>
        <v>#N/A</v>
      </c>
      <c r="BZ17" s="324" t="e">
        <f>#N/A</f>
        <v>#N/A</v>
      </c>
      <c r="CA17" s="324" t="e">
        <f>#N/A</f>
        <v>#N/A</v>
      </c>
      <c r="CB17" s="324" t="e">
        <f>#N/A</f>
        <v>#N/A</v>
      </c>
      <c r="CC17" s="324" t="e">
        <f t="shared" si="24"/>
        <v>#N/A</v>
      </c>
      <c r="CD17" s="405"/>
      <c r="CE17" s="432" t="e">
        <f>#N/A</f>
        <v>#N/A</v>
      </c>
      <c r="CF17" s="324" t="e">
        <f t="shared" si="7"/>
        <v>#N/A</v>
      </c>
    </row>
    <row r="18" spans="1:84">
      <c r="A18" s="324" t="e">
        <f>#N/A</f>
        <v>#N/A</v>
      </c>
      <c r="B18" s="324" t="e">
        <f>#N/A</f>
        <v>#N/A</v>
      </c>
      <c r="C18" s="429" t="e">
        <f>#N/A</f>
        <v>#N/A</v>
      </c>
      <c r="D18" s="324" t="e">
        <f>#N/A</f>
        <v>#N/A</v>
      </c>
      <c r="E18" s="430" t="e">
        <f>#N/A</f>
        <v>#N/A</v>
      </c>
      <c r="F18" s="324" t="e">
        <f>#N/A</f>
        <v>#N/A</v>
      </c>
      <c r="G18" s="324" t="e">
        <f>#N/A</f>
        <v>#N/A</v>
      </c>
      <c r="H18" s="324" t="e">
        <f>#N/A</f>
        <v>#N/A</v>
      </c>
      <c r="I18" s="324" t="e">
        <f>#N/A</f>
        <v>#N/A</v>
      </c>
      <c r="J18" s="324" t="e">
        <f>#N/A</f>
        <v>#N/A</v>
      </c>
      <c r="K18" s="324" t="e">
        <f>#N/A</f>
        <v>#N/A</v>
      </c>
      <c r="M18" s="325">
        <v>16</v>
      </c>
      <c r="O18" s="324" t="e">
        <f t="shared" si="8"/>
        <v>#N/A</v>
      </c>
      <c r="P18" s="324" t="e">
        <f t="shared" si="9"/>
        <v>#N/A</v>
      </c>
      <c r="Q18" s="324" t="e">
        <f t="shared" si="0"/>
        <v>#N/A</v>
      </c>
      <c r="R18" s="324" t="e">
        <f t="shared" si="1"/>
        <v>#N/A</v>
      </c>
      <c r="S18" s="324" t="e">
        <f t="shared" si="10"/>
        <v>#N/A</v>
      </c>
      <c r="T18" s="324" t="e">
        <f t="shared" si="11"/>
        <v>#N/A</v>
      </c>
      <c r="U18" s="405">
        <f t="shared" si="25"/>
        <v>16</v>
      </c>
      <c r="V18" s="405">
        <v>26</v>
      </c>
      <c r="W18" s="431" t="e">
        <f>#N/A</f>
        <v>#N/A</v>
      </c>
      <c r="X18" s="407">
        <f t="shared" si="12"/>
        <v>16</v>
      </c>
      <c r="Y18" s="405">
        <f t="shared" si="2"/>
        <v>0</v>
      </c>
      <c r="Z18" s="324" t="e">
        <f t="shared" si="13"/>
        <v>#N/A</v>
      </c>
      <c r="AA18" s="324" t="e">
        <f t="shared" si="14"/>
        <v>#N/A</v>
      </c>
      <c r="AB18" s="324" t="e">
        <f t="shared" si="15"/>
        <v>#N/A</v>
      </c>
      <c r="AC18" s="324" t="e">
        <f t="shared" si="16"/>
        <v>#N/A</v>
      </c>
      <c r="AD18" s="324" t="e">
        <f t="shared" si="17"/>
        <v>#N/A</v>
      </c>
      <c r="AE18" s="324" t="e">
        <f t="shared" si="18"/>
        <v>#N/A</v>
      </c>
      <c r="AG18" s="324" t="e">
        <f>#N/A</f>
        <v>#N/A</v>
      </c>
      <c r="AH18" s="324" t="e">
        <f>#N/A</f>
        <v>#N/A</v>
      </c>
      <c r="AI18" s="324" t="e">
        <f>#N/A</f>
        <v>#N/A</v>
      </c>
      <c r="AJ18" s="324" t="e">
        <f t="shared" si="19"/>
        <v>#N/A</v>
      </c>
      <c r="AK18" s="324">
        <v>16</v>
      </c>
      <c r="AL18" s="432"/>
      <c r="AP18" s="324" t="e">
        <f>#N/A</f>
        <v>#N/A</v>
      </c>
      <c r="AQ18" s="324" t="e">
        <f>#N/A</f>
        <v>#N/A</v>
      </c>
      <c r="AR18" s="324" t="e">
        <f>#N/A</f>
        <v>#N/A</v>
      </c>
      <c r="AS18" s="324" t="e">
        <f t="shared" si="20"/>
        <v>#N/A</v>
      </c>
      <c r="AT18" s="405">
        <v>41</v>
      </c>
      <c r="AU18" s="432" t="e">
        <f>#N/A</f>
        <v>#N/A</v>
      </c>
      <c r="AV18" s="324" t="e">
        <f t="shared" si="3"/>
        <v>#N/A</v>
      </c>
      <c r="AY18" s="324" t="e">
        <f>#N/A</f>
        <v>#N/A</v>
      </c>
      <c r="AZ18" s="324" t="e">
        <f>#N/A</f>
        <v>#N/A</v>
      </c>
      <c r="BA18" s="324" t="e">
        <f>#N/A</f>
        <v>#N/A</v>
      </c>
      <c r="BB18" s="324" t="e">
        <f t="shared" si="21"/>
        <v>#N/A</v>
      </c>
      <c r="BC18" s="405">
        <v>26</v>
      </c>
      <c r="BD18" s="432" t="e">
        <f>#N/A</f>
        <v>#N/A</v>
      </c>
      <c r="BE18" s="324" t="e">
        <f t="shared" si="4"/>
        <v>#N/A</v>
      </c>
      <c r="BH18" s="324" t="e">
        <f>#N/A</f>
        <v>#N/A</v>
      </c>
      <c r="BI18" s="324" t="e">
        <f>#N/A</f>
        <v>#N/A</v>
      </c>
      <c r="BJ18" s="324" t="e">
        <f>#N/A</f>
        <v>#N/A</v>
      </c>
      <c r="BK18" s="324" t="e">
        <f t="shared" si="22"/>
        <v>#N/A</v>
      </c>
      <c r="BL18" s="405">
        <v>20</v>
      </c>
      <c r="BM18" s="432" t="e">
        <f>#N/A</f>
        <v>#N/A</v>
      </c>
      <c r="BN18" s="324" t="e">
        <f t="shared" si="5"/>
        <v>#N/A</v>
      </c>
      <c r="BQ18" s="324" t="e">
        <f>#N/A</f>
        <v>#N/A</v>
      </c>
      <c r="BR18" s="324" t="e">
        <f>#N/A</f>
        <v>#N/A</v>
      </c>
      <c r="BS18" s="324" t="e">
        <f>#N/A</f>
        <v>#N/A</v>
      </c>
      <c r="BT18" s="324" t="e">
        <f t="shared" si="23"/>
        <v>#N/A</v>
      </c>
      <c r="BU18" s="405"/>
      <c r="BV18" s="432" t="e">
        <f>#N/A</f>
        <v>#N/A</v>
      </c>
      <c r="BW18" s="324" t="e">
        <f t="shared" si="6"/>
        <v>#N/A</v>
      </c>
      <c r="BZ18" s="324" t="e">
        <f>#N/A</f>
        <v>#N/A</v>
      </c>
      <c r="CA18" s="324" t="e">
        <f>#N/A</f>
        <v>#N/A</v>
      </c>
      <c r="CB18" s="324" t="e">
        <f>#N/A</f>
        <v>#N/A</v>
      </c>
      <c r="CC18" s="324" t="e">
        <f t="shared" si="24"/>
        <v>#N/A</v>
      </c>
      <c r="CD18" s="405"/>
      <c r="CE18" s="432" t="e">
        <f>#N/A</f>
        <v>#N/A</v>
      </c>
      <c r="CF18" s="324" t="e">
        <f t="shared" si="7"/>
        <v>#N/A</v>
      </c>
    </row>
    <row r="19" spans="1:84">
      <c r="A19" s="324" t="e">
        <f>#N/A</f>
        <v>#N/A</v>
      </c>
      <c r="B19" s="324" t="e">
        <f>#N/A</f>
        <v>#N/A</v>
      </c>
      <c r="C19" s="429" t="e">
        <f>#N/A</f>
        <v>#N/A</v>
      </c>
      <c r="D19" s="324" t="e">
        <f>#N/A</f>
        <v>#N/A</v>
      </c>
      <c r="E19" s="430" t="e">
        <f>#N/A</f>
        <v>#N/A</v>
      </c>
      <c r="F19" s="324" t="e">
        <f>#N/A</f>
        <v>#N/A</v>
      </c>
      <c r="G19" s="324" t="e">
        <f>#N/A</f>
        <v>#N/A</v>
      </c>
      <c r="H19" s="324" t="e">
        <f>#N/A</f>
        <v>#N/A</v>
      </c>
      <c r="I19" s="324" t="e">
        <f>#N/A</f>
        <v>#N/A</v>
      </c>
      <c r="J19" s="324" t="e">
        <f>#N/A</f>
        <v>#N/A</v>
      </c>
      <c r="K19" s="324" t="e">
        <f>#N/A</f>
        <v>#N/A</v>
      </c>
      <c r="M19" s="325">
        <v>17</v>
      </c>
      <c r="O19" s="324" t="e">
        <f t="shared" si="8"/>
        <v>#N/A</v>
      </c>
      <c r="P19" s="324" t="e">
        <f t="shared" si="9"/>
        <v>#N/A</v>
      </c>
      <c r="Q19" s="324" t="e">
        <f t="shared" si="0"/>
        <v>#N/A</v>
      </c>
      <c r="R19" s="324" t="e">
        <f t="shared" si="1"/>
        <v>#N/A</v>
      </c>
      <c r="S19" s="324" t="e">
        <f t="shared" si="10"/>
        <v>#N/A</v>
      </c>
      <c r="T19" s="324" t="e">
        <f t="shared" si="11"/>
        <v>#N/A</v>
      </c>
      <c r="U19" s="405">
        <f t="shared" si="25"/>
        <v>17</v>
      </c>
      <c r="V19" s="405">
        <v>31</v>
      </c>
      <c r="W19" s="431" t="e">
        <f>#N/A</f>
        <v>#N/A</v>
      </c>
      <c r="X19" s="407">
        <f t="shared" si="12"/>
        <v>17</v>
      </c>
      <c r="Y19" s="405">
        <f t="shared" si="2"/>
        <v>0</v>
      </c>
      <c r="Z19" s="324" t="e">
        <f t="shared" si="13"/>
        <v>#N/A</v>
      </c>
      <c r="AA19" s="324" t="e">
        <f t="shared" si="14"/>
        <v>#N/A</v>
      </c>
      <c r="AB19" s="324" t="e">
        <f t="shared" si="15"/>
        <v>#N/A</v>
      </c>
      <c r="AC19" s="324" t="e">
        <f t="shared" si="16"/>
        <v>#N/A</v>
      </c>
      <c r="AD19" s="324" t="e">
        <f t="shared" si="17"/>
        <v>#N/A</v>
      </c>
      <c r="AE19" s="324" t="e">
        <f t="shared" si="18"/>
        <v>#N/A</v>
      </c>
      <c r="AG19" s="324" t="e">
        <f>#N/A</f>
        <v>#N/A</v>
      </c>
      <c r="AH19" s="324" t="e">
        <f>#N/A</f>
        <v>#N/A</v>
      </c>
      <c r="AI19" s="324" t="e">
        <f>#N/A</f>
        <v>#N/A</v>
      </c>
      <c r="AJ19" s="324" t="e">
        <f t="shared" si="19"/>
        <v>#N/A</v>
      </c>
      <c r="AK19" s="324">
        <v>17</v>
      </c>
      <c r="AL19" s="432"/>
      <c r="AP19" s="324" t="e">
        <f>#N/A</f>
        <v>#N/A</v>
      </c>
      <c r="AQ19" s="324" t="e">
        <f>#N/A</f>
        <v>#N/A</v>
      </c>
      <c r="AR19" s="324" t="e">
        <f>#N/A</f>
        <v>#N/A</v>
      </c>
      <c r="AS19" s="324" t="e">
        <f t="shared" si="20"/>
        <v>#N/A</v>
      </c>
      <c r="AT19" s="405">
        <v>34</v>
      </c>
      <c r="AU19" s="432" t="e">
        <f>#N/A</f>
        <v>#N/A</v>
      </c>
      <c r="AV19" s="324" t="e">
        <f t="shared" si="3"/>
        <v>#N/A</v>
      </c>
      <c r="AY19" s="324" t="e">
        <f>#N/A</f>
        <v>#N/A</v>
      </c>
      <c r="AZ19" s="324" t="e">
        <f>#N/A</f>
        <v>#N/A</v>
      </c>
      <c r="BA19" s="324" t="e">
        <f>#N/A</f>
        <v>#N/A</v>
      </c>
      <c r="BB19" s="324" t="e">
        <f t="shared" si="21"/>
        <v>#N/A</v>
      </c>
      <c r="BC19" s="405">
        <v>16</v>
      </c>
      <c r="BD19" s="432" t="e">
        <f>#N/A</f>
        <v>#N/A</v>
      </c>
      <c r="BE19" s="324" t="e">
        <f t="shared" si="4"/>
        <v>#N/A</v>
      </c>
      <c r="BH19" s="324" t="e">
        <f>#N/A</f>
        <v>#N/A</v>
      </c>
      <c r="BI19" s="324" t="e">
        <f>#N/A</f>
        <v>#N/A</v>
      </c>
      <c r="BJ19" s="324" t="e">
        <f>#N/A</f>
        <v>#N/A</v>
      </c>
      <c r="BK19" s="324" t="e">
        <f t="shared" si="22"/>
        <v>#N/A</v>
      </c>
      <c r="BL19" s="405">
        <v>28</v>
      </c>
      <c r="BM19" s="432" t="e">
        <f>#N/A</f>
        <v>#N/A</v>
      </c>
      <c r="BN19" s="324" t="e">
        <f t="shared" si="5"/>
        <v>#N/A</v>
      </c>
      <c r="BQ19" s="324" t="e">
        <f>#N/A</f>
        <v>#N/A</v>
      </c>
      <c r="BR19" s="324" t="e">
        <f>#N/A</f>
        <v>#N/A</v>
      </c>
      <c r="BS19" s="324" t="e">
        <f>#N/A</f>
        <v>#N/A</v>
      </c>
      <c r="BT19" s="324" t="e">
        <f t="shared" si="23"/>
        <v>#N/A</v>
      </c>
      <c r="BU19" s="405"/>
      <c r="BV19" s="432" t="e">
        <f>#N/A</f>
        <v>#N/A</v>
      </c>
      <c r="BW19" s="324" t="e">
        <f t="shared" si="6"/>
        <v>#N/A</v>
      </c>
      <c r="BZ19" s="324" t="e">
        <f>#N/A</f>
        <v>#N/A</v>
      </c>
      <c r="CA19" s="324" t="e">
        <f>#N/A</f>
        <v>#N/A</v>
      </c>
      <c r="CB19" s="324" t="e">
        <f>#N/A</f>
        <v>#N/A</v>
      </c>
      <c r="CC19" s="324" t="e">
        <f t="shared" si="24"/>
        <v>#N/A</v>
      </c>
      <c r="CD19" s="405"/>
      <c r="CE19" s="432" t="e">
        <f>#N/A</f>
        <v>#N/A</v>
      </c>
      <c r="CF19" s="324" t="e">
        <f t="shared" si="7"/>
        <v>#N/A</v>
      </c>
    </row>
    <row r="20" spans="1:84">
      <c r="A20" s="324" t="e">
        <f>#N/A</f>
        <v>#N/A</v>
      </c>
      <c r="B20" s="324" t="e">
        <f>#N/A</f>
        <v>#N/A</v>
      </c>
      <c r="C20" s="429" t="e">
        <f>#N/A</f>
        <v>#N/A</v>
      </c>
      <c r="D20" s="324" t="e">
        <f>#N/A</f>
        <v>#N/A</v>
      </c>
      <c r="E20" s="430" t="e">
        <f>#N/A</f>
        <v>#N/A</v>
      </c>
      <c r="F20" s="324" t="e">
        <f>#N/A</f>
        <v>#N/A</v>
      </c>
      <c r="G20" s="324" t="e">
        <f>#N/A</f>
        <v>#N/A</v>
      </c>
      <c r="H20" s="324" t="e">
        <f>#N/A</f>
        <v>#N/A</v>
      </c>
      <c r="I20" s="324" t="e">
        <f>#N/A</f>
        <v>#N/A</v>
      </c>
      <c r="J20" s="324" t="e">
        <f>#N/A</f>
        <v>#N/A</v>
      </c>
      <c r="K20" s="324" t="e">
        <f>#N/A</f>
        <v>#N/A</v>
      </c>
      <c r="M20" s="325">
        <v>18</v>
      </c>
      <c r="O20" s="324" t="e">
        <f t="shared" si="8"/>
        <v>#N/A</v>
      </c>
      <c r="P20" s="324" t="e">
        <f t="shared" si="9"/>
        <v>#N/A</v>
      </c>
      <c r="Q20" s="324" t="e">
        <f t="shared" si="0"/>
        <v>#N/A</v>
      </c>
      <c r="R20" s="324" t="e">
        <f t="shared" si="1"/>
        <v>#N/A</v>
      </c>
      <c r="S20" s="324" t="e">
        <f t="shared" si="10"/>
        <v>#N/A</v>
      </c>
      <c r="T20" s="324" t="e">
        <f t="shared" si="11"/>
        <v>#N/A</v>
      </c>
      <c r="U20" s="405">
        <f t="shared" si="25"/>
        <v>18</v>
      </c>
      <c r="V20" s="405">
        <v>12</v>
      </c>
      <c r="W20" s="431" t="e">
        <f>#N/A</f>
        <v>#N/A</v>
      </c>
      <c r="X20" s="407">
        <f t="shared" si="12"/>
        <v>18</v>
      </c>
      <c r="Y20" s="405">
        <f t="shared" si="2"/>
        <v>0</v>
      </c>
      <c r="Z20" s="324" t="e">
        <f t="shared" si="13"/>
        <v>#N/A</v>
      </c>
      <c r="AA20" s="324" t="e">
        <f t="shared" si="14"/>
        <v>#N/A</v>
      </c>
      <c r="AB20" s="324" t="e">
        <f t="shared" si="15"/>
        <v>#N/A</v>
      </c>
      <c r="AC20" s="324" t="e">
        <f t="shared" si="16"/>
        <v>#N/A</v>
      </c>
      <c r="AD20" s="324" t="e">
        <f t="shared" si="17"/>
        <v>#N/A</v>
      </c>
      <c r="AE20" s="324" t="e">
        <f t="shared" si="18"/>
        <v>#N/A</v>
      </c>
      <c r="AG20" s="324" t="e">
        <f>#N/A</f>
        <v>#N/A</v>
      </c>
      <c r="AH20" s="324" t="e">
        <f>#N/A</f>
        <v>#N/A</v>
      </c>
      <c r="AI20" s="324" t="e">
        <f>#N/A</f>
        <v>#N/A</v>
      </c>
      <c r="AJ20" s="324" t="e">
        <f t="shared" si="19"/>
        <v>#N/A</v>
      </c>
      <c r="AK20" s="324">
        <v>18</v>
      </c>
      <c r="AL20" s="432"/>
      <c r="AP20" s="324" t="e">
        <f>#N/A</f>
        <v>#N/A</v>
      </c>
      <c r="AQ20" s="324" t="e">
        <f>#N/A</f>
        <v>#N/A</v>
      </c>
      <c r="AR20" s="324" t="e">
        <f>#N/A</f>
        <v>#N/A</v>
      </c>
      <c r="AS20" s="324" t="e">
        <f t="shared" si="20"/>
        <v>#N/A</v>
      </c>
      <c r="AT20" s="405">
        <v>1</v>
      </c>
      <c r="AU20" s="432" t="e">
        <f>#N/A</f>
        <v>#N/A</v>
      </c>
      <c r="AV20" s="324" t="e">
        <f t="shared" si="3"/>
        <v>#N/A</v>
      </c>
      <c r="AY20" s="324" t="e">
        <f>#N/A</f>
        <v>#N/A</v>
      </c>
      <c r="AZ20" s="324" t="e">
        <f>#N/A</f>
        <v>#N/A</v>
      </c>
      <c r="BA20" s="324" t="e">
        <f>#N/A</f>
        <v>#N/A</v>
      </c>
      <c r="BB20" s="324" t="e">
        <f t="shared" si="21"/>
        <v>#N/A</v>
      </c>
      <c r="BC20" s="405">
        <v>21</v>
      </c>
      <c r="BD20" s="432" t="e">
        <f>#N/A</f>
        <v>#N/A</v>
      </c>
      <c r="BE20" s="324" t="e">
        <f t="shared" si="4"/>
        <v>#N/A</v>
      </c>
      <c r="BH20" s="324" t="e">
        <f>#N/A</f>
        <v>#N/A</v>
      </c>
      <c r="BI20" s="324" t="e">
        <f>#N/A</f>
        <v>#N/A</v>
      </c>
      <c r="BJ20" s="324" t="e">
        <f>#N/A</f>
        <v>#N/A</v>
      </c>
      <c r="BK20" s="324" t="e">
        <f t="shared" si="22"/>
        <v>#N/A</v>
      </c>
      <c r="BL20" s="405">
        <v>8</v>
      </c>
      <c r="BM20" s="432" t="e">
        <f>#N/A</f>
        <v>#N/A</v>
      </c>
      <c r="BN20" s="324" t="e">
        <f t="shared" si="5"/>
        <v>#N/A</v>
      </c>
      <c r="BQ20" s="324" t="e">
        <f>#N/A</f>
        <v>#N/A</v>
      </c>
      <c r="BR20" s="324" t="e">
        <f>#N/A</f>
        <v>#N/A</v>
      </c>
      <c r="BS20" s="324" t="e">
        <f>#N/A</f>
        <v>#N/A</v>
      </c>
      <c r="BT20" s="324" t="e">
        <f t="shared" si="23"/>
        <v>#N/A</v>
      </c>
      <c r="BU20" s="405"/>
      <c r="BV20" s="432" t="e">
        <f>#N/A</f>
        <v>#N/A</v>
      </c>
      <c r="BW20" s="324" t="e">
        <f t="shared" si="6"/>
        <v>#N/A</v>
      </c>
      <c r="BZ20" s="324" t="e">
        <f>#N/A</f>
        <v>#N/A</v>
      </c>
      <c r="CA20" s="324" t="e">
        <f>#N/A</f>
        <v>#N/A</v>
      </c>
      <c r="CB20" s="324" t="e">
        <f>#N/A</f>
        <v>#N/A</v>
      </c>
      <c r="CC20" s="324" t="e">
        <f t="shared" si="24"/>
        <v>#N/A</v>
      </c>
      <c r="CD20" s="405"/>
      <c r="CE20" s="432" t="e">
        <f>#N/A</f>
        <v>#N/A</v>
      </c>
      <c r="CF20" s="324" t="e">
        <f t="shared" si="7"/>
        <v>#N/A</v>
      </c>
    </row>
    <row r="21" spans="1:84">
      <c r="A21" s="324" t="e">
        <f>#N/A</f>
        <v>#N/A</v>
      </c>
      <c r="B21" s="324" t="e">
        <f>#N/A</f>
        <v>#N/A</v>
      </c>
      <c r="C21" s="429" t="e">
        <f>#N/A</f>
        <v>#N/A</v>
      </c>
      <c r="D21" s="324" t="e">
        <f>#N/A</f>
        <v>#N/A</v>
      </c>
      <c r="E21" s="430" t="e">
        <f>#N/A</f>
        <v>#N/A</v>
      </c>
      <c r="F21" s="324" t="e">
        <f>#N/A</f>
        <v>#N/A</v>
      </c>
      <c r="G21" s="324" t="e">
        <f>#N/A</f>
        <v>#N/A</v>
      </c>
      <c r="H21" s="324" t="e">
        <f>#N/A</f>
        <v>#N/A</v>
      </c>
      <c r="I21" s="324" t="e">
        <f>#N/A</f>
        <v>#N/A</v>
      </c>
      <c r="J21" s="324" t="e">
        <f>#N/A</f>
        <v>#N/A</v>
      </c>
      <c r="K21" s="324" t="e">
        <f>#N/A</f>
        <v>#N/A</v>
      </c>
      <c r="M21" s="325">
        <v>19</v>
      </c>
      <c r="O21" s="324" t="e">
        <f t="shared" si="8"/>
        <v>#N/A</v>
      </c>
      <c r="P21" s="324" t="e">
        <f t="shared" si="9"/>
        <v>#N/A</v>
      </c>
      <c r="Q21" s="324" t="e">
        <f t="shared" si="0"/>
        <v>#N/A</v>
      </c>
      <c r="R21" s="324" t="e">
        <f t="shared" si="1"/>
        <v>#N/A</v>
      </c>
      <c r="S21" s="324" t="e">
        <f t="shared" si="10"/>
        <v>#N/A</v>
      </c>
      <c r="T21" s="324" t="e">
        <f t="shared" si="11"/>
        <v>#N/A</v>
      </c>
      <c r="U21" s="405">
        <f t="shared" si="25"/>
        <v>19</v>
      </c>
      <c r="V21" s="405">
        <v>14</v>
      </c>
      <c r="W21" s="431" t="e">
        <f>#N/A</f>
        <v>#N/A</v>
      </c>
      <c r="X21" s="407">
        <f t="shared" si="12"/>
        <v>19</v>
      </c>
      <c r="Y21" s="405">
        <f t="shared" si="2"/>
        <v>0</v>
      </c>
      <c r="Z21" s="324" t="e">
        <f t="shared" si="13"/>
        <v>#N/A</v>
      </c>
      <c r="AA21" s="324" t="e">
        <f t="shared" si="14"/>
        <v>#N/A</v>
      </c>
      <c r="AB21" s="324" t="e">
        <f t="shared" si="15"/>
        <v>#N/A</v>
      </c>
      <c r="AC21" s="324" t="e">
        <f t="shared" si="16"/>
        <v>#N/A</v>
      </c>
      <c r="AD21" s="324" t="e">
        <f t="shared" si="17"/>
        <v>#N/A</v>
      </c>
      <c r="AE21" s="324" t="e">
        <f t="shared" si="18"/>
        <v>#N/A</v>
      </c>
      <c r="AG21" s="324" t="e">
        <f>#N/A</f>
        <v>#N/A</v>
      </c>
      <c r="AH21" s="324" t="e">
        <f>#N/A</f>
        <v>#N/A</v>
      </c>
      <c r="AI21" s="324" t="e">
        <f>#N/A</f>
        <v>#N/A</v>
      </c>
      <c r="AJ21" s="324" t="e">
        <f t="shared" si="19"/>
        <v>#N/A</v>
      </c>
      <c r="AK21" s="324">
        <v>19</v>
      </c>
      <c r="AL21" s="432"/>
      <c r="AP21" s="324" t="e">
        <f>#N/A</f>
        <v>#N/A</v>
      </c>
      <c r="AQ21" s="324" t="e">
        <f>#N/A</f>
        <v>#N/A</v>
      </c>
      <c r="AR21" s="324" t="e">
        <f>#N/A</f>
        <v>#N/A</v>
      </c>
      <c r="AS21" s="324" t="e">
        <f t="shared" si="20"/>
        <v>#N/A</v>
      </c>
      <c r="AT21" s="405">
        <v>22</v>
      </c>
      <c r="AU21" s="432" t="e">
        <f>#N/A</f>
        <v>#N/A</v>
      </c>
      <c r="AV21" s="324" t="e">
        <f t="shared" si="3"/>
        <v>#N/A</v>
      </c>
      <c r="AY21" s="324" t="e">
        <f>#N/A</f>
        <v>#N/A</v>
      </c>
      <c r="AZ21" s="324" t="e">
        <f>#N/A</f>
        <v>#N/A</v>
      </c>
      <c r="BA21" s="324" t="e">
        <f>#N/A</f>
        <v>#N/A</v>
      </c>
      <c r="BB21" s="324" t="e">
        <f t="shared" si="21"/>
        <v>#N/A</v>
      </c>
      <c r="BC21" s="405">
        <v>29</v>
      </c>
      <c r="BD21" s="432" t="e">
        <f>#N/A</f>
        <v>#N/A</v>
      </c>
      <c r="BE21" s="324" t="e">
        <f t="shared" si="4"/>
        <v>#N/A</v>
      </c>
      <c r="BH21" s="324" t="e">
        <f>#N/A</f>
        <v>#N/A</v>
      </c>
      <c r="BI21" s="324" t="e">
        <f>#N/A</f>
        <v>#N/A</v>
      </c>
      <c r="BJ21" s="324" t="e">
        <f>#N/A</f>
        <v>#N/A</v>
      </c>
      <c r="BK21" s="324" t="e">
        <f t="shared" si="22"/>
        <v>#N/A</v>
      </c>
      <c r="BL21" s="405">
        <v>39</v>
      </c>
      <c r="BM21" s="432" t="e">
        <f>#N/A</f>
        <v>#N/A</v>
      </c>
      <c r="BN21" s="324" t="e">
        <f t="shared" si="5"/>
        <v>#N/A</v>
      </c>
      <c r="BQ21" s="324" t="e">
        <f>#N/A</f>
        <v>#N/A</v>
      </c>
      <c r="BR21" s="324" t="e">
        <f>#N/A</f>
        <v>#N/A</v>
      </c>
      <c r="BS21" s="324" t="e">
        <f>#N/A</f>
        <v>#N/A</v>
      </c>
      <c r="BT21" s="324" t="e">
        <f t="shared" si="23"/>
        <v>#N/A</v>
      </c>
      <c r="BU21" s="405"/>
      <c r="BV21" s="432" t="e">
        <f>#N/A</f>
        <v>#N/A</v>
      </c>
      <c r="BW21" s="324" t="e">
        <f t="shared" si="6"/>
        <v>#N/A</v>
      </c>
      <c r="BZ21" s="324" t="e">
        <f>#N/A</f>
        <v>#N/A</v>
      </c>
      <c r="CA21" s="324" t="e">
        <f>#N/A</f>
        <v>#N/A</v>
      </c>
      <c r="CB21" s="324" t="e">
        <f>#N/A</f>
        <v>#N/A</v>
      </c>
      <c r="CC21" s="324" t="e">
        <f t="shared" si="24"/>
        <v>#N/A</v>
      </c>
      <c r="CD21" s="405"/>
      <c r="CE21" s="432" t="e">
        <f>#N/A</f>
        <v>#N/A</v>
      </c>
      <c r="CF21" s="324" t="e">
        <f t="shared" si="7"/>
        <v>#N/A</v>
      </c>
    </row>
    <row r="22" spans="1:84">
      <c r="A22" s="324" t="e">
        <f>#N/A</f>
        <v>#N/A</v>
      </c>
      <c r="B22" s="324" t="e">
        <f>#N/A</f>
        <v>#N/A</v>
      </c>
      <c r="C22" s="429" t="e">
        <f>#N/A</f>
        <v>#N/A</v>
      </c>
      <c r="D22" s="324" t="e">
        <f>#N/A</f>
        <v>#N/A</v>
      </c>
      <c r="E22" s="430" t="e">
        <f>#N/A</f>
        <v>#N/A</v>
      </c>
      <c r="F22" s="324" t="e">
        <f>#N/A</f>
        <v>#N/A</v>
      </c>
      <c r="G22" s="324" t="e">
        <f>#N/A</f>
        <v>#N/A</v>
      </c>
      <c r="H22" s="324" t="e">
        <f>#N/A</f>
        <v>#N/A</v>
      </c>
      <c r="I22" s="324" t="e">
        <f>#N/A</f>
        <v>#N/A</v>
      </c>
      <c r="J22" s="324" t="e">
        <f>#N/A</f>
        <v>#N/A</v>
      </c>
      <c r="K22" s="324" t="e">
        <f>#N/A</f>
        <v>#N/A</v>
      </c>
      <c r="M22" s="325">
        <v>20</v>
      </c>
      <c r="O22" s="324" t="e">
        <f t="shared" si="8"/>
        <v>#N/A</v>
      </c>
      <c r="P22" s="324" t="e">
        <f t="shared" si="9"/>
        <v>#N/A</v>
      </c>
      <c r="Q22" s="324" t="e">
        <f t="shared" si="0"/>
        <v>#N/A</v>
      </c>
      <c r="R22" s="324" t="e">
        <f t="shared" si="1"/>
        <v>#N/A</v>
      </c>
      <c r="S22" s="324" t="e">
        <f t="shared" si="10"/>
        <v>#N/A</v>
      </c>
      <c r="T22" s="324" t="e">
        <f t="shared" si="11"/>
        <v>#N/A</v>
      </c>
      <c r="U22" s="405">
        <f t="shared" si="25"/>
        <v>20</v>
      </c>
      <c r="V22" s="405">
        <v>29</v>
      </c>
      <c r="W22" s="431" t="e">
        <f>#N/A</f>
        <v>#N/A</v>
      </c>
      <c r="X22" s="407">
        <f t="shared" si="12"/>
        <v>20</v>
      </c>
      <c r="Y22" s="405">
        <f t="shared" si="2"/>
        <v>0</v>
      </c>
      <c r="Z22" s="324" t="e">
        <f t="shared" si="13"/>
        <v>#N/A</v>
      </c>
      <c r="AA22" s="324" t="e">
        <f t="shared" si="14"/>
        <v>#N/A</v>
      </c>
      <c r="AB22" s="324" t="e">
        <f t="shared" si="15"/>
        <v>#N/A</v>
      </c>
      <c r="AC22" s="324" t="e">
        <f t="shared" si="16"/>
        <v>#N/A</v>
      </c>
      <c r="AD22" s="324" t="e">
        <f t="shared" si="17"/>
        <v>#N/A</v>
      </c>
      <c r="AE22" s="324" t="e">
        <f t="shared" si="18"/>
        <v>#N/A</v>
      </c>
      <c r="AG22" s="324" t="e">
        <f>#N/A</f>
        <v>#N/A</v>
      </c>
      <c r="AH22" s="324" t="e">
        <f>#N/A</f>
        <v>#N/A</v>
      </c>
      <c r="AI22" s="324" t="e">
        <f>#N/A</f>
        <v>#N/A</v>
      </c>
      <c r="AJ22" s="324" t="e">
        <f t="shared" si="19"/>
        <v>#N/A</v>
      </c>
      <c r="AK22" s="324">
        <v>20</v>
      </c>
      <c r="AL22" s="432"/>
      <c r="AP22" s="324" t="e">
        <f>#N/A</f>
        <v>#N/A</v>
      </c>
      <c r="AQ22" s="324" t="e">
        <f>#N/A</f>
        <v>#N/A</v>
      </c>
      <c r="AR22" s="324" t="e">
        <f>#N/A</f>
        <v>#N/A</v>
      </c>
      <c r="AS22" s="324" t="e">
        <f t="shared" si="20"/>
        <v>#N/A</v>
      </c>
      <c r="AT22" s="405">
        <v>39</v>
      </c>
      <c r="AU22" s="432" t="e">
        <f>#N/A</f>
        <v>#N/A</v>
      </c>
      <c r="AV22" s="324" t="e">
        <f t="shared" si="3"/>
        <v>#N/A</v>
      </c>
      <c r="AY22" s="324" t="e">
        <f>#N/A</f>
        <v>#N/A</v>
      </c>
      <c r="AZ22" s="324" t="e">
        <f>#N/A</f>
        <v>#N/A</v>
      </c>
      <c r="BA22" s="324" t="e">
        <f>#N/A</f>
        <v>#N/A</v>
      </c>
      <c r="BB22" s="324" t="e">
        <f t="shared" si="21"/>
        <v>#N/A</v>
      </c>
      <c r="BC22" s="405">
        <v>13</v>
      </c>
      <c r="BD22" s="432" t="e">
        <f>#N/A</f>
        <v>#N/A</v>
      </c>
      <c r="BE22" s="324" t="e">
        <f t="shared" si="4"/>
        <v>#N/A</v>
      </c>
      <c r="BH22" s="324" t="e">
        <f>#N/A</f>
        <v>#N/A</v>
      </c>
      <c r="BI22" s="324" t="e">
        <f>#N/A</f>
        <v>#N/A</v>
      </c>
      <c r="BJ22" s="324" t="e">
        <f>#N/A</f>
        <v>#N/A</v>
      </c>
      <c r="BK22" s="324" t="e">
        <f t="shared" si="22"/>
        <v>#N/A</v>
      </c>
      <c r="BL22" s="405">
        <v>3</v>
      </c>
      <c r="BM22" s="432" t="e">
        <f>#N/A</f>
        <v>#N/A</v>
      </c>
      <c r="BN22" s="324" t="e">
        <f t="shared" si="5"/>
        <v>#N/A</v>
      </c>
      <c r="BQ22" s="324" t="e">
        <f>#N/A</f>
        <v>#N/A</v>
      </c>
      <c r="BR22" s="324" t="e">
        <f>#N/A</f>
        <v>#N/A</v>
      </c>
      <c r="BS22" s="324" t="e">
        <f>#N/A</f>
        <v>#N/A</v>
      </c>
      <c r="BT22" s="324" t="e">
        <f t="shared" si="23"/>
        <v>#N/A</v>
      </c>
      <c r="BU22" s="405"/>
      <c r="BV22" s="432" t="e">
        <f>#N/A</f>
        <v>#N/A</v>
      </c>
      <c r="BW22" s="324" t="e">
        <f t="shared" si="6"/>
        <v>#N/A</v>
      </c>
      <c r="BZ22" s="324" t="e">
        <f>#N/A</f>
        <v>#N/A</v>
      </c>
      <c r="CA22" s="324" t="e">
        <f>#N/A</f>
        <v>#N/A</v>
      </c>
      <c r="CB22" s="324" t="e">
        <f>#N/A</f>
        <v>#N/A</v>
      </c>
      <c r="CC22" s="324" t="e">
        <f t="shared" si="24"/>
        <v>#N/A</v>
      </c>
      <c r="CD22" s="405"/>
      <c r="CE22" s="432" t="e">
        <f>#N/A</f>
        <v>#N/A</v>
      </c>
      <c r="CF22" s="324" t="e">
        <f t="shared" si="7"/>
        <v>#N/A</v>
      </c>
    </row>
    <row r="23" spans="1:84">
      <c r="A23" s="324" t="e">
        <f>#N/A</f>
        <v>#N/A</v>
      </c>
      <c r="B23" s="324" t="e">
        <f>#N/A</f>
        <v>#N/A</v>
      </c>
      <c r="C23" s="429" t="e">
        <f>#N/A</f>
        <v>#N/A</v>
      </c>
      <c r="D23" s="324" t="e">
        <f>#N/A</f>
        <v>#N/A</v>
      </c>
      <c r="E23" s="430" t="e">
        <f>#N/A</f>
        <v>#N/A</v>
      </c>
      <c r="F23" s="324" t="e">
        <f>#N/A</f>
        <v>#N/A</v>
      </c>
      <c r="G23" s="324" t="e">
        <f>#N/A</f>
        <v>#N/A</v>
      </c>
      <c r="H23" s="324" t="e">
        <f>#N/A</f>
        <v>#N/A</v>
      </c>
      <c r="I23" s="324" t="e">
        <f>#N/A</f>
        <v>#N/A</v>
      </c>
      <c r="J23" s="324" t="e">
        <f>#N/A</f>
        <v>#N/A</v>
      </c>
      <c r="K23" s="324" t="e">
        <f>#N/A</f>
        <v>#N/A</v>
      </c>
      <c r="M23" s="325">
        <v>21</v>
      </c>
      <c r="O23" s="324" t="e">
        <f t="shared" si="8"/>
        <v>#N/A</v>
      </c>
      <c r="P23" s="324" t="e">
        <f t="shared" si="9"/>
        <v>#N/A</v>
      </c>
      <c r="Q23" s="324" t="e">
        <f t="shared" si="0"/>
        <v>#N/A</v>
      </c>
      <c r="R23" s="324" t="e">
        <f t="shared" si="1"/>
        <v>#N/A</v>
      </c>
      <c r="S23" s="324" t="e">
        <f t="shared" si="10"/>
        <v>#N/A</v>
      </c>
      <c r="T23" s="324" t="e">
        <f t="shared" si="11"/>
        <v>#N/A</v>
      </c>
      <c r="U23" s="405">
        <f t="shared" si="25"/>
        <v>21</v>
      </c>
      <c r="V23" s="405">
        <v>39</v>
      </c>
      <c r="W23" s="431" t="e">
        <f>#N/A</f>
        <v>#N/A</v>
      </c>
      <c r="X23" s="407">
        <f t="shared" si="12"/>
        <v>21</v>
      </c>
      <c r="Y23" s="405">
        <f t="shared" si="2"/>
        <v>0</v>
      </c>
      <c r="Z23" s="324" t="e">
        <f t="shared" si="13"/>
        <v>#N/A</v>
      </c>
      <c r="AA23" s="324" t="e">
        <f t="shared" si="14"/>
        <v>#N/A</v>
      </c>
      <c r="AB23" s="324" t="e">
        <f t="shared" si="15"/>
        <v>#N/A</v>
      </c>
      <c r="AC23" s="324" t="e">
        <f t="shared" si="16"/>
        <v>#N/A</v>
      </c>
      <c r="AD23" s="324" t="e">
        <f t="shared" si="17"/>
        <v>#N/A</v>
      </c>
      <c r="AE23" s="324" t="e">
        <f t="shared" si="18"/>
        <v>#N/A</v>
      </c>
      <c r="AG23" s="324" t="e">
        <f>#N/A</f>
        <v>#N/A</v>
      </c>
      <c r="AH23" s="324" t="e">
        <f>#N/A</f>
        <v>#N/A</v>
      </c>
      <c r="AI23" s="324" t="e">
        <f>#N/A</f>
        <v>#N/A</v>
      </c>
      <c r="AJ23" s="324" t="e">
        <f t="shared" si="19"/>
        <v>#N/A</v>
      </c>
      <c r="AK23" s="324">
        <v>21</v>
      </c>
      <c r="AL23" s="432"/>
      <c r="AP23" s="324" t="e">
        <f>#N/A</f>
        <v>#N/A</v>
      </c>
      <c r="AQ23" s="324" t="e">
        <f>#N/A</f>
        <v>#N/A</v>
      </c>
      <c r="AR23" s="324" t="e">
        <f>#N/A</f>
        <v>#N/A</v>
      </c>
      <c r="AS23" s="324" t="e">
        <f t="shared" si="20"/>
        <v>#N/A</v>
      </c>
      <c r="AT23" s="405">
        <v>17</v>
      </c>
      <c r="AU23" s="432" t="e">
        <f>#N/A</f>
        <v>#N/A</v>
      </c>
      <c r="AV23" s="324" t="e">
        <f t="shared" si="3"/>
        <v>#N/A</v>
      </c>
      <c r="AY23" s="324" t="e">
        <f>#N/A</f>
        <v>#N/A</v>
      </c>
      <c r="AZ23" s="324" t="e">
        <f>#N/A</f>
        <v>#N/A</v>
      </c>
      <c r="BA23" s="324" t="e">
        <f>#N/A</f>
        <v>#N/A</v>
      </c>
      <c r="BB23" s="324" t="e">
        <f t="shared" si="21"/>
        <v>#N/A</v>
      </c>
      <c r="BC23" s="405">
        <v>38</v>
      </c>
      <c r="BD23" s="432" t="e">
        <f>#N/A</f>
        <v>#N/A</v>
      </c>
      <c r="BE23" s="324" t="e">
        <f t="shared" si="4"/>
        <v>#N/A</v>
      </c>
      <c r="BH23" s="324" t="e">
        <f>#N/A</f>
        <v>#N/A</v>
      </c>
      <c r="BI23" s="324" t="e">
        <f>#N/A</f>
        <v>#N/A</v>
      </c>
      <c r="BJ23" s="324" t="e">
        <f>#N/A</f>
        <v>#N/A</v>
      </c>
      <c r="BK23" s="324" t="e">
        <f t="shared" si="22"/>
        <v>#N/A</v>
      </c>
      <c r="BL23" s="405">
        <v>35</v>
      </c>
      <c r="BM23" s="432" t="e">
        <f>#N/A</f>
        <v>#N/A</v>
      </c>
      <c r="BN23" s="324" t="e">
        <f t="shared" si="5"/>
        <v>#N/A</v>
      </c>
      <c r="BQ23" s="324" t="e">
        <f>#N/A</f>
        <v>#N/A</v>
      </c>
      <c r="BR23" s="324" t="e">
        <f>#N/A</f>
        <v>#N/A</v>
      </c>
      <c r="BS23" s="324" t="e">
        <f>#N/A</f>
        <v>#N/A</v>
      </c>
      <c r="BT23" s="324" t="e">
        <f t="shared" si="23"/>
        <v>#N/A</v>
      </c>
      <c r="BU23" s="405"/>
      <c r="BV23" s="432" t="e">
        <f>#N/A</f>
        <v>#N/A</v>
      </c>
      <c r="BW23" s="324" t="e">
        <f t="shared" si="6"/>
        <v>#N/A</v>
      </c>
      <c r="BZ23" s="324" t="e">
        <f>#N/A</f>
        <v>#N/A</v>
      </c>
      <c r="CA23" s="324" t="e">
        <f>#N/A</f>
        <v>#N/A</v>
      </c>
      <c r="CB23" s="324" t="e">
        <f>#N/A</f>
        <v>#N/A</v>
      </c>
      <c r="CC23" s="324" t="e">
        <f t="shared" si="24"/>
        <v>#N/A</v>
      </c>
      <c r="CD23" s="405"/>
      <c r="CE23" s="432" t="e">
        <f>#N/A</f>
        <v>#N/A</v>
      </c>
      <c r="CF23" s="324" t="e">
        <f t="shared" si="7"/>
        <v>#N/A</v>
      </c>
    </row>
    <row r="24" spans="1:84">
      <c r="A24" s="324" t="e">
        <f>#N/A</f>
        <v>#N/A</v>
      </c>
      <c r="B24" s="324" t="e">
        <f>#N/A</f>
        <v>#N/A</v>
      </c>
      <c r="C24" s="429" t="e">
        <f>#N/A</f>
        <v>#N/A</v>
      </c>
      <c r="D24" s="324" t="e">
        <f>#N/A</f>
        <v>#N/A</v>
      </c>
      <c r="E24" s="430" t="e">
        <f>#N/A</f>
        <v>#N/A</v>
      </c>
      <c r="F24" s="324" t="e">
        <f>#N/A</f>
        <v>#N/A</v>
      </c>
      <c r="G24" s="324" t="e">
        <f>#N/A</f>
        <v>#N/A</v>
      </c>
      <c r="H24" s="324" t="e">
        <f>#N/A</f>
        <v>#N/A</v>
      </c>
      <c r="I24" s="324" t="e">
        <f>#N/A</f>
        <v>#N/A</v>
      </c>
      <c r="J24" s="324" t="e">
        <f>#N/A</f>
        <v>#N/A</v>
      </c>
      <c r="K24" s="324" t="e">
        <f>#N/A</f>
        <v>#N/A</v>
      </c>
      <c r="M24" s="325">
        <v>22</v>
      </c>
      <c r="O24" s="324" t="e">
        <f t="shared" si="8"/>
        <v>#N/A</v>
      </c>
      <c r="P24" s="324" t="e">
        <f t="shared" si="9"/>
        <v>#N/A</v>
      </c>
      <c r="Q24" s="324" t="e">
        <f t="shared" si="0"/>
        <v>#N/A</v>
      </c>
      <c r="R24" s="324" t="e">
        <f t="shared" si="1"/>
        <v>#N/A</v>
      </c>
      <c r="S24" s="324" t="e">
        <f t="shared" si="10"/>
        <v>#N/A</v>
      </c>
      <c r="T24" s="324" t="e">
        <f t="shared" si="11"/>
        <v>#N/A</v>
      </c>
      <c r="U24" s="405">
        <f t="shared" si="25"/>
        <v>22</v>
      </c>
      <c r="V24" s="405">
        <v>10</v>
      </c>
      <c r="W24" s="431" t="e">
        <f>#N/A</f>
        <v>#N/A</v>
      </c>
      <c r="X24" s="407">
        <f t="shared" si="12"/>
        <v>22</v>
      </c>
      <c r="Y24" s="405">
        <f t="shared" si="2"/>
        <v>0</v>
      </c>
      <c r="Z24" s="324" t="e">
        <f t="shared" si="13"/>
        <v>#N/A</v>
      </c>
      <c r="AA24" s="324" t="e">
        <f t="shared" si="14"/>
        <v>#N/A</v>
      </c>
      <c r="AB24" s="324" t="e">
        <f t="shared" si="15"/>
        <v>#N/A</v>
      </c>
      <c r="AC24" s="324" t="e">
        <f t="shared" si="16"/>
        <v>#N/A</v>
      </c>
      <c r="AD24" s="324" t="e">
        <f t="shared" si="17"/>
        <v>#N/A</v>
      </c>
      <c r="AE24" s="324" t="e">
        <f t="shared" si="18"/>
        <v>#N/A</v>
      </c>
      <c r="AG24" s="324" t="e">
        <f>#N/A</f>
        <v>#N/A</v>
      </c>
      <c r="AH24" s="324" t="e">
        <f>#N/A</f>
        <v>#N/A</v>
      </c>
      <c r="AI24" s="324" t="e">
        <f>#N/A</f>
        <v>#N/A</v>
      </c>
      <c r="AJ24" s="324" t="e">
        <f t="shared" si="19"/>
        <v>#N/A</v>
      </c>
      <c r="AK24" s="324">
        <v>22</v>
      </c>
      <c r="AL24" s="432"/>
      <c r="AP24" s="324" t="e">
        <f>#N/A</f>
        <v>#N/A</v>
      </c>
      <c r="AQ24" s="324" t="e">
        <f>#N/A</f>
        <v>#N/A</v>
      </c>
      <c r="AR24" s="324" t="e">
        <f>#N/A</f>
        <v>#N/A</v>
      </c>
      <c r="AS24" s="324" t="e">
        <f t="shared" si="20"/>
        <v>#N/A</v>
      </c>
      <c r="AT24" s="405">
        <v>9</v>
      </c>
      <c r="AU24" s="432" t="e">
        <f>#N/A</f>
        <v>#N/A</v>
      </c>
      <c r="AV24" s="324" t="e">
        <f t="shared" si="3"/>
        <v>#N/A</v>
      </c>
      <c r="AY24" s="324" t="e">
        <f>#N/A</f>
        <v>#N/A</v>
      </c>
      <c r="AZ24" s="324" t="e">
        <f>#N/A</f>
        <v>#N/A</v>
      </c>
      <c r="BA24" s="324" t="e">
        <f>#N/A</f>
        <v>#N/A</v>
      </c>
      <c r="BB24" s="324" t="e">
        <f t="shared" si="21"/>
        <v>#N/A</v>
      </c>
      <c r="BC24" s="405">
        <v>22</v>
      </c>
      <c r="BD24" s="432" t="e">
        <f>#N/A</f>
        <v>#N/A</v>
      </c>
      <c r="BE24" s="324" t="e">
        <f t="shared" si="4"/>
        <v>#N/A</v>
      </c>
      <c r="BH24" s="324" t="e">
        <f>#N/A</f>
        <v>#N/A</v>
      </c>
      <c r="BI24" s="324" t="e">
        <f>#N/A</f>
        <v>#N/A</v>
      </c>
      <c r="BJ24" s="324" t="e">
        <f>#N/A</f>
        <v>#N/A</v>
      </c>
      <c r="BK24" s="324" t="e">
        <f t="shared" si="22"/>
        <v>#N/A</v>
      </c>
      <c r="BL24" s="405">
        <v>10</v>
      </c>
      <c r="BM24" s="432" t="e">
        <f>#N/A</f>
        <v>#N/A</v>
      </c>
      <c r="BN24" s="324" t="e">
        <f t="shared" si="5"/>
        <v>#N/A</v>
      </c>
      <c r="BQ24" s="324" t="e">
        <f>#N/A</f>
        <v>#N/A</v>
      </c>
      <c r="BR24" s="324" t="e">
        <f>#N/A</f>
        <v>#N/A</v>
      </c>
      <c r="BS24" s="324" t="e">
        <f>#N/A</f>
        <v>#N/A</v>
      </c>
      <c r="BT24" s="324" t="e">
        <f t="shared" si="23"/>
        <v>#N/A</v>
      </c>
      <c r="BU24" s="405"/>
      <c r="BV24" s="432" t="e">
        <f>#N/A</f>
        <v>#N/A</v>
      </c>
      <c r="BW24" s="324" t="e">
        <f t="shared" si="6"/>
        <v>#N/A</v>
      </c>
      <c r="BZ24" s="324" t="e">
        <f>#N/A</f>
        <v>#N/A</v>
      </c>
      <c r="CA24" s="324" t="e">
        <f>#N/A</f>
        <v>#N/A</v>
      </c>
      <c r="CB24" s="324" t="e">
        <f>#N/A</f>
        <v>#N/A</v>
      </c>
      <c r="CC24" s="324" t="e">
        <f t="shared" si="24"/>
        <v>#N/A</v>
      </c>
      <c r="CD24" s="405"/>
      <c r="CE24" s="432" t="e">
        <f>#N/A</f>
        <v>#N/A</v>
      </c>
      <c r="CF24" s="324" t="e">
        <f t="shared" si="7"/>
        <v>#N/A</v>
      </c>
    </row>
    <row r="25" spans="1:84">
      <c r="A25" s="324" t="e">
        <f>#N/A</f>
        <v>#N/A</v>
      </c>
      <c r="B25" s="324" t="e">
        <f>#N/A</f>
        <v>#N/A</v>
      </c>
      <c r="C25" s="429" t="e">
        <f>#N/A</f>
        <v>#N/A</v>
      </c>
      <c r="D25" s="324" t="e">
        <f>#N/A</f>
        <v>#N/A</v>
      </c>
      <c r="E25" s="430" t="e">
        <f>#N/A</f>
        <v>#N/A</v>
      </c>
      <c r="F25" s="324" t="e">
        <f>#N/A</f>
        <v>#N/A</v>
      </c>
      <c r="G25" s="324" t="e">
        <f>#N/A</f>
        <v>#N/A</v>
      </c>
      <c r="H25" s="324" t="e">
        <f>#N/A</f>
        <v>#N/A</v>
      </c>
      <c r="I25" s="324" t="e">
        <f>#N/A</f>
        <v>#N/A</v>
      </c>
      <c r="J25" s="324" t="e">
        <f>#N/A</f>
        <v>#N/A</v>
      </c>
      <c r="K25" s="324" t="e">
        <f>#N/A</f>
        <v>#N/A</v>
      </c>
      <c r="M25" s="325">
        <v>23</v>
      </c>
      <c r="O25" s="324" t="e">
        <f t="shared" si="8"/>
        <v>#N/A</v>
      </c>
      <c r="P25" s="324" t="e">
        <f t="shared" si="9"/>
        <v>#N/A</v>
      </c>
      <c r="Q25" s="324" t="e">
        <f t="shared" si="0"/>
        <v>#N/A</v>
      </c>
      <c r="R25" s="324" t="e">
        <f t="shared" si="1"/>
        <v>#N/A</v>
      </c>
      <c r="S25" s="324" t="e">
        <f t="shared" si="10"/>
        <v>#N/A</v>
      </c>
      <c r="T25" s="324" t="e">
        <f t="shared" si="11"/>
        <v>#N/A</v>
      </c>
      <c r="U25" s="405">
        <f t="shared" si="25"/>
        <v>23</v>
      </c>
      <c r="V25" s="405">
        <v>16</v>
      </c>
      <c r="W25" s="431" t="e">
        <f>#N/A</f>
        <v>#N/A</v>
      </c>
      <c r="X25" s="407">
        <f t="shared" si="12"/>
        <v>23</v>
      </c>
      <c r="Y25" s="405">
        <f t="shared" si="2"/>
        <v>0</v>
      </c>
      <c r="Z25" s="324" t="e">
        <f t="shared" si="13"/>
        <v>#N/A</v>
      </c>
      <c r="AA25" s="324" t="e">
        <f t="shared" si="14"/>
        <v>#N/A</v>
      </c>
      <c r="AB25" s="324" t="e">
        <f t="shared" si="15"/>
        <v>#N/A</v>
      </c>
      <c r="AC25" s="324" t="e">
        <f t="shared" si="16"/>
        <v>#N/A</v>
      </c>
      <c r="AD25" s="324" t="e">
        <f t="shared" si="17"/>
        <v>#N/A</v>
      </c>
      <c r="AE25" s="324" t="e">
        <f t="shared" si="18"/>
        <v>#N/A</v>
      </c>
      <c r="AG25" s="324" t="e">
        <f>#N/A</f>
        <v>#N/A</v>
      </c>
      <c r="AH25" s="324" t="e">
        <f>#N/A</f>
        <v>#N/A</v>
      </c>
      <c r="AI25" s="324" t="e">
        <f>#N/A</f>
        <v>#N/A</v>
      </c>
      <c r="AJ25" s="324" t="e">
        <f t="shared" si="19"/>
        <v>#N/A</v>
      </c>
      <c r="AK25" s="324">
        <v>23</v>
      </c>
      <c r="AL25" s="432"/>
      <c r="AP25" s="324" t="e">
        <f>#N/A</f>
        <v>#N/A</v>
      </c>
      <c r="AQ25" s="324" t="e">
        <f>#N/A</f>
        <v>#N/A</v>
      </c>
      <c r="AR25" s="324" t="e">
        <f>#N/A</f>
        <v>#N/A</v>
      </c>
      <c r="AS25" s="324" t="e">
        <f t="shared" si="20"/>
        <v>#N/A</v>
      </c>
      <c r="AT25" s="405">
        <v>30</v>
      </c>
      <c r="AU25" s="432" t="e">
        <f>#N/A</f>
        <v>#N/A</v>
      </c>
      <c r="AV25" s="324" t="e">
        <f t="shared" si="3"/>
        <v>#N/A</v>
      </c>
      <c r="AY25" s="324" t="e">
        <f>#N/A</f>
        <v>#N/A</v>
      </c>
      <c r="AZ25" s="324" t="e">
        <f>#N/A</f>
        <v>#N/A</v>
      </c>
      <c r="BA25" s="324" t="e">
        <f>#N/A</f>
        <v>#N/A</v>
      </c>
      <c r="BB25" s="324" t="e">
        <f t="shared" si="21"/>
        <v>#N/A</v>
      </c>
      <c r="BC25" s="405">
        <v>7</v>
      </c>
      <c r="BD25" s="432" t="e">
        <f>#N/A</f>
        <v>#N/A</v>
      </c>
      <c r="BE25" s="324" t="e">
        <f t="shared" si="4"/>
        <v>#N/A</v>
      </c>
      <c r="BH25" s="324" t="e">
        <f>#N/A</f>
        <v>#N/A</v>
      </c>
      <c r="BI25" s="324" t="e">
        <f>#N/A</f>
        <v>#N/A</v>
      </c>
      <c r="BJ25" s="324" t="e">
        <f>#N/A</f>
        <v>#N/A</v>
      </c>
      <c r="BK25" s="324" t="e">
        <f t="shared" si="22"/>
        <v>#N/A</v>
      </c>
      <c r="BL25" s="405">
        <v>2</v>
      </c>
      <c r="BM25" s="432" t="e">
        <f>#N/A</f>
        <v>#N/A</v>
      </c>
      <c r="BN25" s="324" t="e">
        <f t="shared" si="5"/>
        <v>#N/A</v>
      </c>
      <c r="BQ25" s="324" t="e">
        <f>#N/A</f>
        <v>#N/A</v>
      </c>
      <c r="BR25" s="324" t="e">
        <f>#N/A</f>
        <v>#N/A</v>
      </c>
      <c r="BS25" s="324" t="e">
        <f>#N/A</f>
        <v>#N/A</v>
      </c>
      <c r="BT25" s="324" t="e">
        <f t="shared" si="23"/>
        <v>#N/A</v>
      </c>
      <c r="BU25" s="405"/>
      <c r="BV25" s="432" t="e">
        <f>#N/A</f>
        <v>#N/A</v>
      </c>
      <c r="BW25" s="324" t="e">
        <f t="shared" si="6"/>
        <v>#N/A</v>
      </c>
      <c r="BZ25" s="324" t="e">
        <f>#N/A</f>
        <v>#N/A</v>
      </c>
      <c r="CA25" s="324" t="e">
        <f>#N/A</f>
        <v>#N/A</v>
      </c>
      <c r="CB25" s="324" t="e">
        <f>#N/A</f>
        <v>#N/A</v>
      </c>
      <c r="CC25" s="324" t="e">
        <f t="shared" si="24"/>
        <v>#N/A</v>
      </c>
      <c r="CD25" s="405"/>
      <c r="CE25" s="432" t="e">
        <f>#N/A</f>
        <v>#N/A</v>
      </c>
      <c r="CF25" s="324" t="e">
        <f t="shared" si="7"/>
        <v>#N/A</v>
      </c>
    </row>
    <row r="26" spans="1:84">
      <c r="A26" s="324" t="e">
        <f>#N/A</f>
        <v>#N/A</v>
      </c>
      <c r="B26" s="324" t="e">
        <f>#N/A</f>
        <v>#N/A</v>
      </c>
      <c r="C26" s="429" t="e">
        <f>#N/A</f>
        <v>#N/A</v>
      </c>
      <c r="D26" s="324" t="e">
        <f>#N/A</f>
        <v>#N/A</v>
      </c>
      <c r="E26" s="430" t="e">
        <f>#N/A</f>
        <v>#N/A</v>
      </c>
      <c r="F26" s="324" t="e">
        <f>#N/A</f>
        <v>#N/A</v>
      </c>
      <c r="G26" s="324" t="e">
        <f>#N/A</f>
        <v>#N/A</v>
      </c>
      <c r="H26" s="324" t="e">
        <f>#N/A</f>
        <v>#N/A</v>
      </c>
      <c r="I26" s="324" t="e">
        <f>#N/A</f>
        <v>#N/A</v>
      </c>
      <c r="J26" s="324" t="e">
        <f>#N/A</f>
        <v>#N/A</v>
      </c>
      <c r="K26" s="324" t="e">
        <f>#N/A</f>
        <v>#N/A</v>
      </c>
      <c r="M26" s="325">
        <v>24</v>
      </c>
      <c r="O26" s="324" t="e">
        <f t="shared" si="8"/>
        <v>#N/A</v>
      </c>
      <c r="P26" s="324" t="e">
        <f t="shared" si="9"/>
        <v>#N/A</v>
      </c>
      <c r="Q26" s="324" t="e">
        <f t="shared" si="0"/>
        <v>#N/A</v>
      </c>
      <c r="R26" s="324" t="e">
        <f t="shared" si="1"/>
        <v>#N/A</v>
      </c>
      <c r="S26" s="324" t="e">
        <f t="shared" si="10"/>
        <v>#N/A</v>
      </c>
      <c r="T26" s="324" t="e">
        <f t="shared" si="11"/>
        <v>#N/A</v>
      </c>
      <c r="U26" s="405">
        <f t="shared" si="25"/>
        <v>24</v>
      </c>
      <c r="V26" s="405">
        <v>42</v>
      </c>
      <c r="W26" s="431" t="e">
        <f>#N/A</f>
        <v>#N/A</v>
      </c>
      <c r="X26" s="407">
        <f t="shared" si="12"/>
        <v>24</v>
      </c>
      <c r="Y26" s="405">
        <f t="shared" si="2"/>
        <v>0</v>
      </c>
      <c r="Z26" s="324" t="e">
        <f t="shared" si="13"/>
        <v>#N/A</v>
      </c>
      <c r="AA26" s="324" t="e">
        <f t="shared" si="14"/>
        <v>#N/A</v>
      </c>
      <c r="AB26" s="324" t="e">
        <f t="shared" si="15"/>
        <v>#N/A</v>
      </c>
      <c r="AC26" s="324" t="e">
        <f t="shared" si="16"/>
        <v>#N/A</v>
      </c>
      <c r="AD26" s="324" t="e">
        <f t="shared" si="17"/>
        <v>#N/A</v>
      </c>
      <c r="AE26" s="324" t="e">
        <f t="shared" si="18"/>
        <v>#N/A</v>
      </c>
      <c r="AG26" s="324" t="e">
        <f>#N/A</f>
        <v>#N/A</v>
      </c>
      <c r="AH26" s="324" t="e">
        <f>#N/A</f>
        <v>#N/A</v>
      </c>
      <c r="AI26" s="324" t="e">
        <f>#N/A</f>
        <v>#N/A</v>
      </c>
      <c r="AJ26" s="324" t="e">
        <f t="shared" si="19"/>
        <v>#N/A</v>
      </c>
      <c r="AK26" s="324">
        <v>24</v>
      </c>
      <c r="AL26" s="432"/>
      <c r="AP26" s="324" t="e">
        <f>#N/A</f>
        <v>#N/A</v>
      </c>
      <c r="AQ26" s="324" t="e">
        <f>#N/A</f>
        <v>#N/A</v>
      </c>
      <c r="AR26" s="324" t="e">
        <f>#N/A</f>
        <v>#N/A</v>
      </c>
      <c r="AS26" s="324" t="e">
        <f t="shared" si="20"/>
        <v>#N/A</v>
      </c>
      <c r="AT26" s="405">
        <v>18</v>
      </c>
      <c r="AU26" s="432" t="e">
        <f>#N/A</f>
        <v>#N/A</v>
      </c>
      <c r="AV26" s="324" t="e">
        <f t="shared" si="3"/>
        <v>#N/A</v>
      </c>
      <c r="AY26" s="324" t="e">
        <f>#N/A</f>
        <v>#N/A</v>
      </c>
      <c r="AZ26" s="324" t="e">
        <f>#N/A</f>
        <v>#N/A</v>
      </c>
      <c r="BA26" s="324" t="e">
        <f>#N/A</f>
        <v>#N/A</v>
      </c>
      <c r="BB26" s="324" t="e">
        <f t="shared" si="21"/>
        <v>#N/A</v>
      </c>
      <c r="BC26" s="405">
        <v>35</v>
      </c>
      <c r="BD26" s="432" t="e">
        <f>#N/A</f>
        <v>#N/A</v>
      </c>
      <c r="BE26" s="324" t="e">
        <f t="shared" si="4"/>
        <v>#N/A</v>
      </c>
      <c r="BH26" s="324" t="e">
        <f>#N/A</f>
        <v>#N/A</v>
      </c>
      <c r="BI26" s="324" t="e">
        <f>#N/A</f>
        <v>#N/A</v>
      </c>
      <c r="BJ26" s="324" t="e">
        <f>#N/A</f>
        <v>#N/A</v>
      </c>
      <c r="BK26" s="324" t="e">
        <f t="shared" si="22"/>
        <v>#N/A</v>
      </c>
      <c r="BL26" s="405">
        <v>37</v>
      </c>
      <c r="BM26" s="432" t="e">
        <f>#N/A</f>
        <v>#N/A</v>
      </c>
      <c r="BN26" s="324" t="e">
        <f t="shared" si="5"/>
        <v>#N/A</v>
      </c>
      <c r="BQ26" s="324" t="e">
        <f>#N/A</f>
        <v>#N/A</v>
      </c>
      <c r="BR26" s="324" t="e">
        <f>#N/A</f>
        <v>#N/A</v>
      </c>
      <c r="BS26" s="324" t="e">
        <f>#N/A</f>
        <v>#N/A</v>
      </c>
      <c r="BT26" s="324" t="e">
        <f t="shared" si="23"/>
        <v>#N/A</v>
      </c>
      <c r="BU26" s="405"/>
      <c r="BV26" s="432" t="e">
        <f>#N/A</f>
        <v>#N/A</v>
      </c>
      <c r="BW26" s="324" t="e">
        <f t="shared" si="6"/>
        <v>#N/A</v>
      </c>
      <c r="BZ26" s="324" t="e">
        <f>#N/A</f>
        <v>#N/A</v>
      </c>
      <c r="CA26" s="324" t="e">
        <f>#N/A</f>
        <v>#N/A</v>
      </c>
      <c r="CB26" s="324" t="e">
        <f>#N/A</f>
        <v>#N/A</v>
      </c>
      <c r="CC26" s="324" t="e">
        <f t="shared" si="24"/>
        <v>#N/A</v>
      </c>
      <c r="CD26" s="405"/>
      <c r="CE26" s="432" t="e">
        <f>#N/A</f>
        <v>#N/A</v>
      </c>
      <c r="CF26" s="324" t="e">
        <f t="shared" si="7"/>
        <v>#N/A</v>
      </c>
    </row>
    <row r="27" spans="1:84">
      <c r="A27" s="324" t="e">
        <f>#N/A</f>
        <v>#N/A</v>
      </c>
      <c r="B27" s="324" t="e">
        <f>#N/A</f>
        <v>#N/A</v>
      </c>
      <c r="C27" s="429" t="e">
        <f>#N/A</f>
        <v>#N/A</v>
      </c>
      <c r="D27" s="324" t="e">
        <f>#N/A</f>
        <v>#N/A</v>
      </c>
      <c r="E27" s="430" t="e">
        <f>#N/A</f>
        <v>#N/A</v>
      </c>
      <c r="F27" s="324" t="e">
        <f>#N/A</f>
        <v>#N/A</v>
      </c>
      <c r="G27" s="324" t="e">
        <f>#N/A</f>
        <v>#N/A</v>
      </c>
      <c r="H27" s="324" t="e">
        <f>#N/A</f>
        <v>#N/A</v>
      </c>
      <c r="I27" s="324" t="e">
        <f>#N/A</f>
        <v>#N/A</v>
      </c>
      <c r="J27" s="324" t="e">
        <f>#N/A</f>
        <v>#N/A</v>
      </c>
      <c r="K27" s="324" t="e">
        <f>#N/A</f>
        <v>#N/A</v>
      </c>
      <c r="M27" s="325">
        <v>25</v>
      </c>
      <c r="O27" s="324" t="e">
        <f t="shared" si="8"/>
        <v>#N/A</v>
      </c>
      <c r="P27" s="324" t="e">
        <f t="shared" si="9"/>
        <v>#N/A</v>
      </c>
      <c r="Q27" s="324" t="e">
        <f t="shared" si="0"/>
        <v>#N/A</v>
      </c>
      <c r="R27" s="324" t="e">
        <f t="shared" si="1"/>
        <v>#N/A</v>
      </c>
      <c r="S27" s="324" t="e">
        <f t="shared" si="10"/>
        <v>#N/A</v>
      </c>
      <c r="T27" s="324" t="e">
        <f t="shared" si="11"/>
        <v>#N/A</v>
      </c>
      <c r="U27" s="405">
        <f t="shared" si="25"/>
        <v>25</v>
      </c>
      <c r="V27" s="405">
        <v>17</v>
      </c>
      <c r="W27" s="431" t="e">
        <f>#N/A</f>
        <v>#N/A</v>
      </c>
      <c r="X27" s="407">
        <f t="shared" si="12"/>
        <v>25</v>
      </c>
      <c r="Y27" s="405">
        <f t="shared" si="2"/>
        <v>0</v>
      </c>
      <c r="Z27" s="324" t="e">
        <f t="shared" si="13"/>
        <v>#N/A</v>
      </c>
      <c r="AA27" s="324" t="e">
        <f t="shared" si="14"/>
        <v>#N/A</v>
      </c>
      <c r="AB27" s="324" t="e">
        <f t="shared" si="15"/>
        <v>#N/A</v>
      </c>
      <c r="AC27" s="324" t="e">
        <f t="shared" si="16"/>
        <v>#N/A</v>
      </c>
      <c r="AD27" s="324" t="e">
        <f t="shared" si="17"/>
        <v>#N/A</v>
      </c>
      <c r="AE27" s="324" t="e">
        <f t="shared" si="18"/>
        <v>#N/A</v>
      </c>
      <c r="AG27" s="324" t="e">
        <f>#N/A</f>
        <v>#N/A</v>
      </c>
      <c r="AH27" s="324" t="e">
        <f>#N/A</f>
        <v>#N/A</v>
      </c>
      <c r="AI27" s="324" t="e">
        <f>#N/A</f>
        <v>#N/A</v>
      </c>
      <c r="AJ27" s="324" t="e">
        <f t="shared" si="19"/>
        <v>#N/A</v>
      </c>
      <c r="AK27" s="324">
        <v>25</v>
      </c>
      <c r="AL27" s="432"/>
      <c r="AP27" s="324" t="e">
        <f>#N/A</f>
        <v>#N/A</v>
      </c>
      <c r="AQ27" s="324" t="e">
        <f>#N/A</f>
        <v>#N/A</v>
      </c>
      <c r="AR27" s="324" t="e">
        <f>#N/A</f>
        <v>#N/A</v>
      </c>
      <c r="AS27" s="324" t="e">
        <f t="shared" si="20"/>
        <v>#N/A</v>
      </c>
      <c r="AT27" s="405">
        <v>16</v>
      </c>
      <c r="AU27" s="432" t="e">
        <f>#N/A</f>
        <v>#N/A</v>
      </c>
      <c r="AV27" s="324" t="e">
        <f t="shared" si="3"/>
        <v>#N/A</v>
      </c>
      <c r="AY27" s="324" t="e">
        <f>#N/A</f>
        <v>#N/A</v>
      </c>
      <c r="AZ27" s="324" t="e">
        <f>#N/A</f>
        <v>#N/A</v>
      </c>
      <c r="BA27" s="324" t="e">
        <f>#N/A</f>
        <v>#N/A</v>
      </c>
      <c r="BB27" s="324" t="e">
        <f t="shared" si="21"/>
        <v>#N/A</v>
      </c>
      <c r="BC27" s="405">
        <v>41</v>
      </c>
      <c r="BD27" s="432" t="e">
        <f>#N/A</f>
        <v>#N/A</v>
      </c>
      <c r="BE27" s="324" t="e">
        <f t="shared" si="4"/>
        <v>#N/A</v>
      </c>
      <c r="BH27" s="324" t="e">
        <f>#N/A</f>
        <v>#N/A</v>
      </c>
      <c r="BI27" s="324" t="e">
        <f>#N/A</f>
        <v>#N/A</v>
      </c>
      <c r="BJ27" s="324" t="e">
        <f>#N/A</f>
        <v>#N/A</v>
      </c>
      <c r="BK27" s="324" t="e">
        <f t="shared" si="22"/>
        <v>#N/A</v>
      </c>
      <c r="BL27" s="405">
        <v>21</v>
      </c>
      <c r="BM27" s="432" t="e">
        <f>#N/A</f>
        <v>#N/A</v>
      </c>
      <c r="BN27" s="324" t="e">
        <f t="shared" si="5"/>
        <v>#N/A</v>
      </c>
      <c r="BQ27" s="324" t="e">
        <f>#N/A</f>
        <v>#N/A</v>
      </c>
      <c r="BR27" s="324" t="e">
        <f>#N/A</f>
        <v>#N/A</v>
      </c>
      <c r="BS27" s="324" t="e">
        <f>#N/A</f>
        <v>#N/A</v>
      </c>
      <c r="BT27" s="324" t="e">
        <f t="shared" si="23"/>
        <v>#N/A</v>
      </c>
      <c r="BU27" s="405"/>
      <c r="BV27" s="432" t="e">
        <f>#N/A</f>
        <v>#N/A</v>
      </c>
      <c r="BW27" s="324" t="e">
        <f t="shared" si="6"/>
        <v>#N/A</v>
      </c>
      <c r="BZ27" s="324" t="e">
        <f>#N/A</f>
        <v>#N/A</v>
      </c>
      <c r="CA27" s="324" t="e">
        <f>#N/A</f>
        <v>#N/A</v>
      </c>
      <c r="CB27" s="324" t="e">
        <f>#N/A</f>
        <v>#N/A</v>
      </c>
      <c r="CC27" s="324" t="e">
        <f t="shared" si="24"/>
        <v>#N/A</v>
      </c>
      <c r="CD27" s="405"/>
      <c r="CE27" s="432" t="e">
        <f>#N/A</f>
        <v>#N/A</v>
      </c>
      <c r="CF27" s="324" t="e">
        <f t="shared" si="7"/>
        <v>#N/A</v>
      </c>
    </row>
    <row r="28" spans="1:84">
      <c r="A28" s="324" t="e">
        <f>#N/A</f>
        <v>#N/A</v>
      </c>
      <c r="B28" s="324" t="e">
        <f>#N/A</f>
        <v>#N/A</v>
      </c>
      <c r="C28" s="429" t="e">
        <f>#N/A</f>
        <v>#N/A</v>
      </c>
      <c r="D28" s="324" t="e">
        <f>#N/A</f>
        <v>#N/A</v>
      </c>
      <c r="E28" s="430" t="e">
        <f>#N/A</f>
        <v>#N/A</v>
      </c>
      <c r="F28" s="324" t="e">
        <f>#N/A</f>
        <v>#N/A</v>
      </c>
      <c r="G28" s="324" t="e">
        <f>#N/A</f>
        <v>#N/A</v>
      </c>
      <c r="H28" s="324" t="e">
        <f>#N/A</f>
        <v>#N/A</v>
      </c>
      <c r="I28" s="324" t="e">
        <f>#N/A</f>
        <v>#N/A</v>
      </c>
      <c r="J28" s="324" t="e">
        <f>#N/A</f>
        <v>#N/A</v>
      </c>
      <c r="K28" s="324" t="e">
        <f>#N/A</f>
        <v>#N/A</v>
      </c>
      <c r="M28" s="325">
        <v>26</v>
      </c>
      <c r="O28" s="324" t="e">
        <f t="shared" si="8"/>
        <v>#N/A</v>
      </c>
      <c r="P28" s="324" t="e">
        <f t="shared" si="9"/>
        <v>#N/A</v>
      </c>
      <c r="Q28" s="324" t="e">
        <f t="shared" si="0"/>
        <v>#N/A</v>
      </c>
      <c r="R28" s="324" t="e">
        <f t="shared" si="1"/>
        <v>#N/A</v>
      </c>
      <c r="S28" s="324" t="e">
        <f t="shared" si="10"/>
        <v>#N/A</v>
      </c>
      <c r="T28" s="324" t="e">
        <f t="shared" si="11"/>
        <v>#N/A</v>
      </c>
      <c r="U28" s="405">
        <f t="shared" si="25"/>
        <v>26</v>
      </c>
      <c r="V28" s="405">
        <v>41</v>
      </c>
      <c r="W28" s="431" t="e">
        <f>#N/A</f>
        <v>#N/A</v>
      </c>
      <c r="X28" s="407">
        <f t="shared" si="12"/>
        <v>26</v>
      </c>
      <c r="Y28" s="405">
        <f t="shared" si="2"/>
        <v>0</v>
      </c>
      <c r="Z28" s="324" t="e">
        <f t="shared" si="13"/>
        <v>#N/A</v>
      </c>
      <c r="AA28" s="324" t="e">
        <f t="shared" si="14"/>
        <v>#N/A</v>
      </c>
      <c r="AB28" s="324" t="e">
        <f t="shared" si="15"/>
        <v>#N/A</v>
      </c>
      <c r="AC28" s="324" t="e">
        <f t="shared" si="16"/>
        <v>#N/A</v>
      </c>
      <c r="AD28" s="324" t="e">
        <f t="shared" si="17"/>
        <v>#N/A</v>
      </c>
      <c r="AE28" s="324" t="e">
        <f t="shared" si="18"/>
        <v>#N/A</v>
      </c>
      <c r="AG28" s="324" t="e">
        <f>#N/A</f>
        <v>#N/A</v>
      </c>
      <c r="AH28" s="324" t="e">
        <f>#N/A</f>
        <v>#N/A</v>
      </c>
      <c r="AI28" s="324" t="e">
        <f>#N/A</f>
        <v>#N/A</v>
      </c>
      <c r="AJ28" s="324" t="e">
        <f t="shared" si="19"/>
        <v>#N/A</v>
      </c>
      <c r="AK28" s="324">
        <v>26</v>
      </c>
      <c r="AL28" s="432"/>
      <c r="AP28" s="324" t="e">
        <f>#N/A</f>
        <v>#N/A</v>
      </c>
      <c r="AQ28" s="324" t="e">
        <f>#N/A</f>
        <v>#N/A</v>
      </c>
      <c r="AR28" s="324" t="e">
        <f>#N/A</f>
        <v>#N/A</v>
      </c>
      <c r="AS28" s="324" t="e">
        <f t="shared" si="20"/>
        <v>#N/A</v>
      </c>
      <c r="AT28" s="405">
        <v>43</v>
      </c>
      <c r="AU28" s="432" t="e">
        <f>#N/A</f>
        <v>#N/A</v>
      </c>
      <c r="AV28" s="324" t="e">
        <f t="shared" si="3"/>
        <v>#N/A</v>
      </c>
      <c r="AY28" s="324" t="e">
        <f>#N/A</f>
        <v>#N/A</v>
      </c>
      <c r="AZ28" s="324" t="e">
        <f>#N/A</f>
        <v>#N/A</v>
      </c>
      <c r="BA28" s="324" t="e">
        <f>#N/A</f>
        <v>#N/A</v>
      </c>
      <c r="BB28" s="324" t="e">
        <f t="shared" si="21"/>
        <v>#N/A</v>
      </c>
      <c r="BC28" s="405">
        <v>10</v>
      </c>
      <c r="BD28" s="432" t="e">
        <f>#N/A</f>
        <v>#N/A</v>
      </c>
      <c r="BE28" s="324" t="e">
        <f t="shared" si="4"/>
        <v>#N/A</v>
      </c>
      <c r="BH28" s="324" t="e">
        <f>#N/A</f>
        <v>#N/A</v>
      </c>
      <c r="BI28" s="324" t="e">
        <f>#N/A</f>
        <v>#N/A</v>
      </c>
      <c r="BJ28" s="324" t="e">
        <f>#N/A</f>
        <v>#N/A</v>
      </c>
      <c r="BK28" s="324" t="e">
        <f t="shared" si="22"/>
        <v>#N/A</v>
      </c>
      <c r="BL28" s="405">
        <v>7</v>
      </c>
      <c r="BM28" s="432" t="e">
        <f>#N/A</f>
        <v>#N/A</v>
      </c>
      <c r="BN28" s="324" t="e">
        <f t="shared" si="5"/>
        <v>#N/A</v>
      </c>
      <c r="BQ28" s="324" t="e">
        <f>#N/A</f>
        <v>#N/A</v>
      </c>
      <c r="BR28" s="324" t="e">
        <f>#N/A</f>
        <v>#N/A</v>
      </c>
      <c r="BS28" s="324" t="e">
        <f>#N/A</f>
        <v>#N/A</v>
      </c>
      <c r="BT28" s="324" t="e">
        <f t="shared" si="23"/>
        <v>#N/A</v>
      </c>
      <c r="BU28" s="405"/>
      <c r="BV28" s="432" t="e">
        <f>#N/A</f>
        <v>#N/A</v>
      </c>
      <c r="BW28" s="324" t="e">
        <f t="shared" si="6"/>
        <v>#N/A</v>
      </c>
      <c r="BZ28" s="324" t="e">
        <f>#N/A</f>
        <v>#N/A</v>
      </c>
      <c r="CA28" s="324" t="e">
        <f>#N/A</f>
        <v>#N/A</v>
      </c>
      <c r="CB28" s="324" t="e">
        <f>#N/A</f>
        <v>#N/A</v>
      </c>
      <c r="CC28" s="324" t="e">
        <f t="shared" si="24"/>
        <v>#N/A</v>
      </c>
      <c r="CD28" s="405"/>
      <c r="CE28" s="432" t="e">
        <f>#N/A</f>
        <v>#N/A</v>
      </c>
      <c r="CF28" s="324" t="e">
        <f t="shared" si="7"/>
        <v>#N/A</v>
      </c>
    </row>
    <row r="29" spans="1:84">
      <c r="A29" s="324" t="e">
        <f>#N/A</f>
        <v>#N/A</v>
      </c>
      <c r="B29" s="324" t="e">
        <f>#N/A</f>
        <v>#N/A</v>
      </c>
      <c r="C29" s="429" t="e">
        <f>#N/A</f>
        <v>#N/A</v>
      </c>
      <c r="D29" s="324" t="e">
        <f>#N/A</f>
        <v>#N/A</v>
      </c>
      <c r="E29" s="430" t="e">
        <f>#N/A</f>
        <v>#N/A</v>
      </c>
      <c r="F29" s="324" t="e">
        <f>#N/A</f>
        <v>#N/A</v>
      </c>
      <c r="G29" s="324" t="e">
        <f>#N/A</f>
        <v>#N/A</v>
      </c>
      <c r="H29" s="324" t="e">
        <f>#N/A</f>
        <v>#N/A</v>
      </c>
      <c r="I29" s="324" t="e">
        <f>#N/A</f>
        <v>#N/A</v>
      </c>
      <c r="J29" s="324" t="e">
        <f>#N/A</f>
        <v>#N/A</v>
      </c>
      <c r="K29" s="324" t="e">
        <f>#N/A</f>
        <v>#N/A</v>
      </c>
      <c r="M29" s="325">
        <v>27</v>
      </c>
      <c r="O29" s="324" t="e">
        <f t="shared" si="8"/>
        <v>#N/A</v>
      </c>
      <c r="P29" s="324" t="e">
        <f t="shared" si="9"/>
        <v>#N/A</v>
      </c>
      <c r="Q29" s="324" t="e">
        <f t="shared" si="0"/>
        <v>#N/A</v>
      </c>
      <c r="R29" s="324" t="e">
        <f t="shared" si="1"/>
        <v>#N/A</v>
      </c>
      <c r="S29" s="324" t="e">
        <f t="shared" si="10"/>
        <v>#N/A</v>
      </c>
      <c r="T29" s="324" t="e">
        <f t="shared" si="11"/>
        <v>#N/A</v>
      </c>
      <c r="U29" s="405">
        <f t="shared" si="25"/>
        <v>27</v>
      </c>
      <c r="V29" s="405">
        <v>21</v>
      </c>
      <c r="W29" s="431" t="e">
        <f>#N/A</f>
        <v>#N/A</v>
      </c>
      <c r="X29" s="407">
        <f t="shared" si="12"/>
        <v>27</v>
      </c>
      <c r="Y29" s="405">
        <f t="shared" si="2"/>
        <v>0</v>
      </c>
      <c r="Z29" s="324" t="e">
        <f t="shared" si="13"/>
        <v>#N/A</v>
      </c>
      <c r="AA29" s="324" t="e">
        <f t="shared" si="14"/>
        <v>#N/A</v>
      </c>
      <c r="AB29" s="324" t="e">
        <f t="shared" si="15"/>
        <v>#N/A</v>
      </c>
      <c r="AC29" s="324" t="e">
        <f t="shared" si="16"/>
        <v>#N/A</v>
      </c>
      <c r="AD29" s="324" t="e">
        <f t="shared" si="17"/>
        <v>#N/A</v>
      </c>
      <c r="AE29" s="324" t="e">
        <f t="shared" si="18"/>
        <v>#N/A</v>
      </c>
      <c r="AG29" s="324" t="e">
        <f>#N/A</f>
        <v>#N/A</v>
      </c>
      <c r="AH29" s="324" t="e">
        <f>#N/A</f>
        <v>#N/A</v>
      </c>
      <c r="AI29" s="324" t="e">
        <f>#N/A</f>
        <v>#N/A</v>
      </c>
      <c r="AJ29" s="324" t="e">
        <f t="shared" si="19"/>
        <v>#N/A</v>
      </c>
      <c r="AK29" s="324">
        <v>27</v>
      </c>
      <c r="AL29" s="432"/>
      <c r="AP29" s="324" t="e">
        <f>#N/A</f>
        <v>#N/A</v>
      </c>
      <c r="AQ29" s="324" t="e">
        <f>#N/A</f>
        <v>#N/A</v>
      </c>
      <c r="AR29" s="324" t="e">
        <f>#N/A</f>
        <v>#N/A</v>
      </c>
      <c r="AS29" s="324" t="e">
        <f t="shared" si="20"/>
        <v>#N/A</v>
      </c>
      <c r="AT29" s="405">
        <v>32</v>
      </c>
      <c r="AU29" s="432" t="e">
        <f>#N/A</f>
        <v>#N/A</v>
      </c>
      <c r="AV29" s="324" t="e">
        <f t="shared" si="3"/>
        <v>#N/A</v>
      </c>
      <c r="AY29" s="324" t="e">
        <f>#N/A</f>
        <v>#N/A</v>
      </c>
      <c r="AZ29" s="324" t="e">
        <f>#N/A</f>
        <v>#N/A</v>
      </c>
      <c r="BA29" s="324" t="e">
        <f>#N/A</f>
        <v>#N/A</v>
      </c>
      <c r="BB29" s="324" t="e">
        <f t="shared" si="21"/>
        <v>#N/A</v>
      </c>
      <c r="BC29" s="405">
        <v>2</v>
      </c>
      <c r="BD29" s="432" t="e">
        <f>#N/A</f>
        <v>#N/A</v>
      </c>
      <c r="BE29" s="324" t="e">
        <f t="shared" si="4"/>
        <v>#N/A</v>
      </c>
      <c r="BH29" s="324" t="e">
        <f>#N/A</f>
        <v>#N/A</v>
      </c>
      <c r="BI29" s="324" t="e">
        <f>#N/A</f>
        <v>#N/A</v>
      </c>
      <c r="BJ29" s="324" t="e">
        <f>#N/A</f>
        <v>#N/A</v>
      </c>
      <c r="BK29" s="324" t="e">
        <f t="shared" si="22"/>
        <v>#N/A</v>
      </c>
      <c r="BL29" s="405">
        <v>17</v>
      </c>
      <c r="BM29" s="432" t="e">
        <f>#N/A</f>
        <v>#N/A</v>
      </c>
      <c r="BN29" s="324" t="e">
        <f t="shared" si="5"/>
        <v>#N/A</v>
      </c>
      <c r="BQ29" s="324" t="e">
        <f>#N/A</f>
        <v>#N/A</v>
      </c>
      <c r="BR29" s="324" t="e">
        <f>#N/A</f>
        <v>#N/A</v>
      </c>
      <c r="BS29" s="324" t="e">
        <f>#N/A</f>
        <v>#N/A</v>
      </c>
      <c r="BT29" s="324" t="e">
        <f t="shared" si="23"/>
        <v>#N/A</v>
      </c>
      <c r="BU29" s="405"/>
      <c r="BV29" s="432" t="e">
        <f>#N/A</f>
        <v>#N/A</v>
      </c>
      <c r="BW29" s="324" t="e">
        <f t="shared" si="6"/>
        <v>#N/A</v>
      </c>
      <c r="BZ29" s="324" t="e">
        <f>#N/A</f>
        <v>#N/A</v>
      </c>
      <c r="CA29" s="324" t="e">
        <f>#N/A</f>
        <v>#N/A</v>
      </c>
      <c r="CB29" s="324" t="e">
        <f>#N/A</f>
        <v>#N/A</v>
      </c>
      <c r="CC29" s="324" t="e">
        <f t="shared" si="24"/>
        <v>#N/A</v>
      </c>
      <c r="CD29" s="405"/>
      <c r="CE29" s="432" t="e">
        <f>#N/A</f>
        <v>#N/A</v>
      </c>
      <c r="CF29" s="324" t="e">
        <f t="shared" si="7"/>
        <v>#N/A</v>
      </c>
    </row>
    <row r="30" spans="1:84">
      <c r="A30" s="324" t="e">
        <f>#N/A</f>
        <v>#N/A</v>
      </c>
      <c r="B30" s="324" t="e">
        <f>#N/A</f>
        <v>#N/A</v>
      </c>
      <c r="C30" s="429" t="e">
        <f>#N/A</f>
        <v>#N/A</v>
      </c>
      <c r="D30" s="324" t="e">
        <f>#N/A</f>
        <v>#N/A</v>
      </c>
      <c r="E30" s="430" t="e">
        <f>#N/A</f>
        <v>#N/A</v>
      </c>
      <c r="F30" s="324" t="e">
        <f>#N/A</f>
        <v>#N/A</v>
      </c>
      <c r="G30" s="324" t="e">
        <f>#N/A</f>
        <v>#N/A</v>
      </c>
      <c r="H30" s="324" t="e">
        <f>#N/A</f>
        <v>#N/A</v>
      </c>
      <c r="I30" s="324" t="e">
        <f>#N/A</f>
        <v>#N/A</v>
      </c>
      <c r="J30" s="324" t="e">
        <f>#N/A</f>
        <v>#N/A</v>
      </c>
      <c r="K30" s="324" t="e">
        <f>#N/A</f>
        <v>#N/A</v>
      </c>
      <c r="M30" s="325">
        <v>28</v>
      </c>
      <c r="O30" s="324" t="e">
        <f t="shared" si="8"/>
        <v>#N/A</v>
      </c>
      <c r="P30" s="324" t="e">
        <f t="shared" si="9"/>
        <v>#N/A</v>
      </c>
      <c r="Q30" s="324" t="e">
        <f t="shared" si="0"/>
        <v>#N/A</v>
      </c>
      <c r="R30" s="324" t="e">
        <f t="shared" si="1"/>
        <v>#N/A</v>
      </c>
      <c r="S30" s="324" t="e">
        <f t="shared" si="10"/>
        <v>#N/A</v>
      </c>
      <c r="T30" s="324" t="e">
        <f t="shared" si="11"/>
        <v>#N/A</v>
      </c>
      <c r="U30" s="405">
        <f t="shared" si="25"/>
        <v>28</v>
      </c>
      <c r="V30" s="405">
        <v>28</v>
      </c>
      <c r="W30" s="431" t="e">
        <f>#N/A</f>
        <v>#N/A</v>
      </c>
      <c r="X30" s="407">
        <f t="shared" si="12"/>
        <v>28</v>
      </c>
      <c r="Y30" s="405">
        <f t="shared" si="2"/>
        <v>0</v>
      </c>
      <c r="Z30" s="324" t="e">
        <f t="shared" si="13"/>
        <v>#N/A</v>
      </c>
      <c r="AA30" s="324" t="e">
        <f t="shared" si="14"/>
        <v>#N/A</v>
      </c>
      <c r="AB30" s="324" t="e">
        <f t="shared" si="15"/>
        <v>#N/A</v>
      </c>
      <c r="AC30" s="324" t="e">
        <f t="shared" si="16"/>
        <v>#N/A</v>
      </c>
      <c r="AD30" s="324" t="e">
        <f t="shared" si="17"/>
        <v>#N/A</v>
      </c>
      <c r="AE30" s="324" t="e">
        <f t="shared" si="18"/>
        <v>#N/A</v>
      </c>
      <c r="AG30" s="324" t="e">
        <f>#N/A</f>
        <v>#N/A</v>
      </c>
      <c r="AH30" s="324" t="e">
        <f>#N/A</f>
        <v>#N/A</v>
      </c>
      <c r="AI30" s="324" t="e">
        <f>#N/A</f>
        <v>#N/A</v>
      </c>
      <c r="AJ30" s="324" t="e">
        <f t="shared" si="19"/>
        <v>#N/A</v>
      </c>
      <c r="AK30" s="324">
        <v>28</v>
      </c>
      <c r="AL30" s="432"/>
      <c r="AP30" s="324" t="e">
        <f>#N/A</f>
        <v>#N/A</v>
      </c>
      <c r="AQ30" s="324" t="e">
        <f>#N/A</f>
        <v>#N/A</v>
      </c>
      <c r="AR30" s="324" t="e">
        <f>#N/A</f>
        <v>#N/A</v>
      </c>
      <c r="AS30" s="324" t="e">
        <f t="shared" si="20"/>
        <v>#N/A</v>
      </c>
      <c r="AT30" s="405">
        <v>7</v>
      </c>
      <c r="AU30" s="432" t="e">
        <f>#N/A</f>
        <v>#N/A</v>
      </c>
      <c r="AV30" s="324" t="e">
        <f t="shared" si="3"/>
        <v>#N/A</v>
      </c>
      <c r="AY30" s="324" t="e">
        <f>#N/A</f>
        <v>#N/A</v>
      </c>
      <c r="AZ30" s="324" t="e">
        <f>#N/A</f>
        <v>#N/A</v>
      </c>
      <c r="BA30" s="324" t="e">
        <f>#N/A</f>
        <v>#N/A</v>
      </c>
      <c r="BB30" s="324" t="e">
        <f t="shared" si="21"/>
        <v>#N/A</v>
      </c>
      <c r="BC30" s="405">
        <v>19</v>
      </c>
      <c r="BD30" s="432" t="e">
        <f>#N/A</f>
        <v>#N/A</v>
      </c>
      <c r="BE30" s="324" t="e">
        <f t="shared" si="4"/>
        <v>#N/A</v>
      </c>
      <c r="BH30" s="324" t="e">
        <f>#N/A</f>
        <v>#N/A</v>
      </c>
      <c r="BI30" s="324" t="e">
        <f>#N/A</f>
        <v>#N/A</v>
      </c>
      <c r="BJ30" s="324" t="e">
        <f>#N/A</f>
        <v>#N/A</v>
      </c>
      <c r="BK30" s="324" t="e">
        <f t="shared" si="22"/>
        <v>#N/A</v>
      </c>
      <c r="BL30" s="405">
        <v>27</v>
      </c>
      <c r="BM30" s="432" t="e">
        <f>#N/A</f>
        <v>#N/A</v>
      </c>
      <c r="BN30" s="324" t="e">
        <f t="shared" si="5"/>
        <v>#N/A</v>
      </c>
      <c r="BQ30" s="324" t="e">
        <f>#N/A</f>
        <v>#N/A</v>
      </c>
      <c r="BR30" s="324" t="e">
        <f>#N/A</f>
        <v>#N/A</v>
      </c>
      <c r="BS30" s="324" t="e">
        <f>#N/A</f>
        <v>#N/A</v>
      </c>
      <c r="BT30" s="324" t="e">
        <f t="shared" si="23"/>
        <v>#N/A</v>
      </c>
      <c r="BU30" s="405"/>
      <c r="BV30" s="432" t="e">
        <f>#N/A</f>
        <v>#N/A</v>
      </c>
      <c r="BW30" s="324" t="e">
        <f t="shared" si="6"/>
        <v>#N/A</v>
      </c>
      <c r="BZ30" s="324" t="e">
        <f>#N/A</f>
        <v>#N/A</v>
      </c>
      <c r="CA30" s="324" t="e">
        <f>#N/A</f>
        <v>#N/A</v>
      </c>
      <c r="CB30" s="324" t="e">
        <f>#N/A</f>
        <v>#N/A</v>
      </c>
      <c r="CC30" s="324" t="e">
        <f t="shared" si="24"/>
        <v>#N/A</v>
      </c>
      <c r="CD30" s="405"/>
      <c r="CE30" s="432" t="e">
        <f>#N/A</f>
        <v>#N/A</v>
      </c>
      <c r="CF30" s="324" t="e">
        <f t="shared" si="7"/>
        <v>#N/A</v>
      </c>
    </row>
    <row r="31" spans="1:84">
      <c r="A31" s="324" t="e">
        <f>#N/A</f>
        <v>#N/A</v>
      </c>
      <c r="B31" s="324" t="e">
        <f>#N/A</f>
        <v>#N/A</v>
      </c>
      <c r="C31" s="429" t="e">
        <f>#N/A</f>
        <v>#N/A</v>
      </c>
      <c r="D31" s="324" t="e">
        <f>#N/A</f>
        <v>#N/A</v>
      </c>
      <c r="E31" s="430" t="e">
        <f>#N/A</f>
        <v>#N/A</v>
      </c>
      <c r="F31" s="324" t="e">
        <f>#N/A</f>
        <v>#N/A</v>
      </c>
      <c r="G31" s="324" t="e">
        <f>#N/A</f>
        <v>#N/A</v>
      </c>
      <c r="H31" s="324" t="e">
        <f>#N/A</f>
        <v>#N/A</v>
      </c>
      <c r="I31" s="324" t="e">
        <f>#N/A</f>
        <v>#N/A</v>
      </c>
      <c r="J31" s="324" t="e">
        <f>#N/A</f>
        <v>#N/A</v>
      </c>
      <c r="K31" s="324" t="e">
        <f>#N/A</f>
        <v>#N/A</v>
      </c>
      <c r="M31" s="325">
        <v>29</v>
      </c>
      <c r="O31" s="324" t="e">
        <f t="shared" si="8"/>
        <v>#N/A</v>
      </c>
      <c r="P31" s="324" t="e">
        <f t="shared" si="9"/>
        <v>#N/A</v>
      </c>
      <c r="Q31" s="324" t="e">
        <f t="shared" si="0"/>
        <v>#N/A</v>
      </c>
      <c r="R31" s="324" t="e">
        <f t="shared" si="1"/>
        <v>#N/A</v>
      </c>
      <c r="S31" s="324" t="e">
        <f t="shared" si="10"/>
        <v>#N/A</v>
      </c>
      <c r="T31" s="324" t="e">
        <f t="shared" si="11"/>
        <v>#N/A</v>
      </c>
      <c r="U31" s="405">
        <f t="shared" si="25"/>
        <v>29</v>
      </c>
      <c r="V31" s="405">
        <v>18</v>
      </c>
      <c r="W31" s="431" t="e">
        <f>#N/A</f>
        <v>#N/A</v>
      </c>
      <c r="X31" s="407">
        <f t="shared" si="12"/>
        <v>29</v>
      </c>
      <c r="Y31" s="405">
        <f t="shared" si="2"/>
        <v>0</v>
      </c>
      <c r="Z31" s="324" t="e">
        <f t="shared" si="13"/>
        <v>#N/A</v>
      </c>
      <c r="AA31" s="324" t="e">
        <f t="shared" si="14"/>
        <v>#N/A</v>
      </c>
      <c r="AB31" s="324" t="e">
        <f t="shared" si="15"/>
        <v>#N/A</v>
      </c>
      <c r="AC31" s="324" t="e">
        <f t="shared" si="16"/>
        <v>#N/A</v>
      </c>
      <c r="AD31" s="324" t="e">
        <f t="shared" si="17"/>
        <v>#N/A</v>
      </c>
      <c r="AE31" s="324" t="e">
        <f t="shared" si="18"/>
        <v>#N/A</v>
      </c>
      <c r="AG31" s="324" t="e">
        <f>#N/A</f>
        <v>#N/A</v>
      </c>
      <c r="AH31" s="324" t="e">
        <f>#N/A</f>
        <v>#N/A</v>
      </c>
      <c r="AI31" s="324" t="e">
        <f>#N/A</f>
        <v>#N/A</v>
      </c>
      <c r="AJ31" s="324" t="e">
        <f t="shared" si="19"/>
        <v>#N/A</v>
      </c>
      <c r="AK31" s="324">
        <v>29</v>
      </c>
      <c r="AL31" s="432"/>
      <c r="AP31" s="324" t="e">
        <f>#N/A</f>
        <v>#N/A</v>
      </c>
      <c r="AQ31" s="324" t="e">
        <f>#N/A</f>
        <v>#N/A</v>
      </c>
      <c r="AR31" s="324" t="e">
        <f>#N/A</f>
        <v>#N/A</v>
      </c>
      <c r="AS31" s="324" t="e">
        <f t="shared" si="20"/>
        <v>#N/A</v>
      </c>
      <c r="AT31" s="405">
        <v>11</v>
      </c>
      <c r="AU31" s="432" t="e">
        <f>#N/A</f>
        <v>#N/A</v>
      </c>
      <c r="AV31" s="324" t="e">
        <f t="shared" si="3"/>
        <v>#N/A</v>
      </c>
      <c r="AY31" s="324" t="e">
        <f>#N/A</f>
        <v>#N/A</v>
      </c>
      <c r="AZ31" s="324" t="e">
        <f>#N/A</f>
        <v>#N/A</v>
      </c>
      <c r="BA31" s="324" t="e">
        <f>#N/A</f>
        <v>#N/A</v>
      </c>
      <c r="BB31" s="324" t="e">
        <f t="shared" si="21"/>
        <v>#N/A</v>
      </c>
      <c r="BC31" s="405">
        <v>27</v>
      </c>
      <c r="BD31" s="432" t="e">
        <f>#N/A</f>
        <v>#N/A</v>
      </c>
      <c r="BE31" s="324" t="e">
        <f t="shared" si="4"/>
        <v>#N/A</v>
      </c>
      <c r="BH31" s="324" t="e">
        <f>#N/A</f>
        <v>#N/A</v>
      </c>
      <c r="BI31" s="324" t="e">
        <f>#N/A</f>
        <v>#N/A</v>
      </c>
      <c r="BJ31" s="324" t="e">
        <f>#N/A</f>
        <v>#N/A</v>
      </c>
      <c r="BK31" s="324" t="e">
        <f t="shared" si="22"/>
        <v>#N/A</v>
      </c>
      <c r="BL31" s="405">
        <v>26</v>
      </c>
      <c r="BM31" s="432" t="e">
        <f>#N/A</f>
        <v>#N/A</v>
      </c>
      <c r="BN31" s="324" t="e">
        <f t="shared" si="5"/>
        <v>#N/A</v>
      </c>
      <c r="BQ31" s="324" t="e">
        <f>#N/A</f>
        <v>#N/A</v>
      </c>
      <c r="BR31" s="324" t="e">
        <f>#N/A</f>
        <v>#N/A</v>
      </c>
      <c r="BS31" s="324" t="e">
        <f>#N/A</f>
        <v>#N/A</v>
      </c>
      <c r="BT31" s="324" t="e">
        <f t="shared" si="23"/>
        <v>#N/A</v>
      </c>
      <c r="BU31" s="405"/>
      <c r="BV31" s="432" t="e">
        <f>#N/A</f>
        <v>#N/A</v>
      </c>
      <c r="BW31" s="324" t="e">
        <f t="shared" si="6"/>
        <v>#N/A</v>
      </c>
      <c r="BZ31" s="324" t="e">
        <f>#N/A</f>
        <v>#N/A</v>
      </c>
      <c r="CA31" s="324" t="e">
        <f>#N/A</f>
        <v>#N/A</v>
      </c>
      <c r="CB31" s="324" t="e">
        <f>#N/A</f>
        <v>#N/A</v>
      </c>
      <c r="CC31" s="324" t="e">
        <f t="shared" si="24"/>
        <v>#N/A</v>
      </c>
      <c r="CD31" s="405"/>
      <c r="CE31" s="432" t="e">
        <f>#N/A</f>
        <v>#N/A</v>
      </c>
      <c r="CF31" s="324" t="e">
        <f t="shared" si="7"/>
        <v>#N/A</v>
      </c>
    </row>
    <row r="32" spans="1:84">
      <c r="A32" s="324" t="e">
        <f>#N/A</f>
        <v>#N/A</v>
      </c>
      <c r="B32" s="324" t="e">
        <f>#N/A</f>
        <v>#N/A</v>
      </c>
      <c r="C32" s="429" t="e">
        <f>#N/A</f>
        <v>#N/A</v>
      </c>
      <c r="D32" s="324" t="e">
        <f>#N/A</f>
        <v>#N/A</v>
      </c>
      <c r="E32" s="430" t="e">
        <f>#N/A</f>
        <v>#N/A</v>
      </c>
      <c r="F32" s="324" t="e">
        <f>#N/A</f>
        <v>#N/A</v>
      </c>
      <c r="G32" s="324" t="e">
        <f>#N/A</f>
        <v>#N/A</v>
      </c>
      <c r="H32" s="324" t="e">
        <f>#N/A</f>
        <v>#N/A</v>
      </c>
      <c r="I32" s="324" t="e">
        <f>#N/A</f>
        <v>#N/A</v>
      </c>
      <c r="J32" s="324" t="e">
        <f>#N/A</f>
        <v>#N/A</v>
      </c>
      <c r="K32" s="324" t="e">
        <f>#N/A</f>
        <v>#N/A</v>
      </c>
      <c r="M32" s="325">
        <v>30</v>
      </c>
      <c r="O32" s="324" t="e">
        <f t="shared" si="8"/>
        <v>#N/A</v>
      </c>
      <c r="P32" s="324" t="e">
        <f t="shared" si="9"/>
        <v>#N/A</v>
      </c>
      <c r="Q32" s="324" t="e">
        <f t="shared" si="0"/>
        <v>#N/A</v>
      </c>
      <c r="R32" s="324" t="e">
        <f t="shared" si="1"/>
        <v>#N/A</v>
      </c>
      <c r="S32" s="324" t="e">
        <f t="shared" si="10"/>
        <v>#N/A</v>
      </c>
      <c r="T32" s="324" t="e">
        <f t="shared" si="11"/>
        <v>#N/A</v>
      </c>
      <c r="U32" s="405">
        <f t="shared" si="25"/>
        <v>30</v>
      </c>
      <c r="V32" s="405">
        <v>19</v>
      </c>
      <c r="W32" s="431" t="e">
        <f>#N/A</f>
        <v>#N/A</v>
      </c>
      <c r="X32" s="407">
        <f t="shared" si="12"/>
        <v>30</v>
      </c>
      <c r="Y32" s="405">
        <f t="shared" si="2"/>
        <v>0</v>
      </c>
      <c r="Z32" s="324" t="e">
        <f t="shared" si="13"/>
        <v>#N/A</v>
      </c>
      <c r="AA32" s="324" t="e">
        <f t="shared" si="14"/>
        <v>#N/A</v>
      </c>
      <c r="AB32" s="324" t="e">
        <f t="shared" si="15"/>
        <v>#N/A</v>
      </c>
      <c r="AC32" s="324" t="e">
        <f t="shared" si="16"/>
        <v>#N/A</v>
      </c>
      <c r="AD32" s="324" t="e">
        <f t="shared" si="17"/>
        <v>#N/A</v>
      </c>
      <c r="AE32" s="324" t="e">
        <f t="shared" si="18"/>
        <v>#N/A</v>
      </c>
      <c r="AG32" s="324" t="e">
        <f>#N/A</f>
        <v>#N/A</v>
      </c>
      <c r="AH32" s="324" t="e">
        <f>#N/A</f>
        <v>#N/A</v>
      </c>
      <c r="AI32" s="324" t="e">
        <f>#N/A</f>
        <v>#N/A</v>
      </c>
      <c r="AJ32" s="324" t="e">
        <f t="shared" si="19"/>
        <v>#N/A</v>
      </c>
      <c r="AK32" s="324">
        <v>30</v>
      </c>
      <c r="AL32" s="432"/>
      <c r="AP32" s="324" t="e">
        <f>#N/A</f>
        <v>#N/A</v>
      </c>
      <c r="AQ32" s="324" t="e">
        <f>#N/A</f>
        <v>#N/A</v>
      </c>
      <c r="AR32" s="324" t="e">
        <f>#N/A</f>
        <v>#N/A</v>
      </c>
      <c r="AS32" s="324" t="e">
        <f t="shared" si="20"/>
        <v>#N/A</v>
      </c>
      <c r="AT32" s="405">
        <v>40</v>
      </c>
      <c r="AU32" s="432" t="e">
        <f>#N/A</f>
        <v>#N/A</v>
      </c>
      <c r="AV32" s="324" t="e">
        <f t="shared" si="3"/>
        <v>#N/A</v>
      </c>
      <c r="AY32" s="324" t="e">
        <f>#N/A</f>
        <v>#N/A</v>
      </c>
      <c r="AZ32" s="324" t="e">
        <f>#N/A</f>
        <v>#N/A</v>
      </c>
      <c r="BA32" s="324" t="e">
        <f>#N/A</f>
        <v>#N/A</v>
      </c>
      <c r="BB32" s="324" t="e">
        <f t="shared" si="21"/>
        <v>#N/A</v>
      </c>
      <c r="BC32" s="405">
        <v>3</v>
      </c>
      <c r="BD32" s="432" t="e">
        <f>#N/A</f>
        <v>#N/A</v>
      </c>
      <c r="BE32" s="324" t="e">
        <f t="shared" si="4"/>
        <v>#N/A</v>
      </c>
      <c r="BH32" s="324" t="e">
        <f>#N/A</f>
        <v>#N/A</v>
      </c>
      <c r="BI32" s="324" t="e">
        <f>#N/A</f>
        <v>#N/A</v>
      </c>
      <c r="BJ32" s="324" t="e">
        <f>#N/A</f>
        <v>#N/A</v>
      </c>
      <c r="BK32" s="324" t="e">
        <f t="shared" si="22"/>
        <v>#N/A</v>
      </c>
      <c r="BL32" s="405">
        <v>46</v>
      </c>
      <c r="BM32" s="432" t="e">
        <f>#N/A</f>
        <v>#N/A</v>
      </c>
      <c r="BN32" s="324" t="e">
        <f t="shared" si="5"/>
        <v>#N/A</v>
      </c>
      <c r="BQ32" s="324" t="e">
        <f>#N/A</f>
        <v>#N/A</v>
      </c>
      <c r="BR32" s="324" t="e">
        <f>#N/A</f>
        <v>#N/A</v>
      </c>
      <c r="BS32" s="324" t="e">
        <f>#N/A</f>
        <v>#N/A</v>
      </c>
      <c r="BT32" s="324" t="e">
        <f t="shared" si="23"/>
        <v>#N/A</v>
      </c>
      <c r="BU32" s="405"/>
      <c r="BV32" s="432" t="e">
        <f>#N/A</f>
        <v>#N/A</v>
      </c>
      <c r="BW32" s="324" t="e">
        <f t="shared" si="6"/>
        <v>#N/A</v>
      </c>
      <c r="BZ32" s="324" t="e">
        <f>#N/A</f>
        <v>#N/A</v>
      </c>
      <c r="CA32" s="324" t="e">
        <f>#N/A</f>
        <v>#N/A</v>
      </c>
      <c r="CB32" s="324" t="e">
        <f>#N/A</f>
        <v>#N/A</v>
      </c>
      <c r="CC32" s="324" t="e">
        <f t="shared" si="24"/>
        <v>#N/A</v>
      </c>
      <c r="CD32" s="405"/>
      <c r="CE32" s="432" t="e">
        <f>#N/A</f>
        <v>#N/A</v>
      </c>
      <c r="CF32" s="324" t="e">
        <f t="shared" si="7"/>
        <v>#N/A</v>
      </c>
    </row>
    <row r="33" spans="1:84">
      <c r="A33" s="324" t="e">
        <f>#N/A</f>
        <v>#N/A</v>
      </c>
      <c r="B33" s="324" t="e">
        <f>#N/A</f>
        <v>#N/A</v>
      </c>
      <c r="C33" s="429" t="e">
        <f>#N/A</f>
        <v>#N/A</v>
      </c>
      <c r="D33" s="324" t="e">
        <f>#N/A</f>
        <v>#N/A</v>
      </c>
      <c r="E33" s="430" t="e">
        <f>#N/A</f>
        <v>#N/A</v>
      </c>
      <c r="F33" s="324" t="e">
        <f>#N/A</f>
        <v>#N/A</v>
      </c>
      <c r="G33" s="324" t="e">
        <f>#N/A</f>
        <v>#N/A</v>
      </c>
      <c r="H33" s="324" t="e">
        <f>#N/A</f>
        <v>#N/A</v>
      </c>
      <c r="I33" s="324" t="e">
        <f>#N/A</f>
        <v>#N/A</v>
      </c>
      <c r="J33" s="324" t="e">
        <f>#N/A</f>
        <v>#N/A</v>
      </c>
      <c r="K33" s="324" t="e">
        <f>#N/A</f>
        <v>#N/A</v>
      </c>
      <c r="M33" s="325">
        <v>31</v>
      </c>
      <c r="O33" s="324" t="e">
        <f t="shared" si="8"/>
        <v>#N/A</v>
      </c>
      <c r="P33" s="324" t="e">
        <f t="shared" si="9"/>
        <v>#N/A</v>
      </c>
      <c r="Q33" s="324" t="e">
        <f t="shared" si="0"/>
        <v>#N/A</v>
      </c>
      <c r="R33" s="324" t="e">
        <f t="shared" si="1"/>
        <v>#N/A</v>
      </c>
      <c r="S33" s="324" t="e">
        <f t="shared" si="10"/>
        <v>#N/A</v>
      </c>
      <c r="T33" s="324" t="e">
        <f t="shared" si="11"/>
        <v>#N/A</v>
      </c>
      <c r="U33" s="405">
        <f t="shared" si="25"/>
        <v>31</v>
      </c>
      <c r="V33" s="405">
        <v>13</v>
      </c>
      <c r="W33" s="431" t="e">
        <f>#N/A</f>
        <v>#N/A</v>
      </c>
      <c r="X33" s="407">
        <f t="shared" si="12"/>
        <v>31</v>
      </c>
      <c r="Y33" s="405">
        <f t="shared" si="2"/>
        <v>0</v>
      </c>
      <c r="Z33" s="324" t="e">
        <f t="shared" si="13"/>
        <v>#N/A</v>
      </c>
      <c r="AA33" s="324" t="e">
        <f t="shared" si="14"/>
        <v>#N/A</v>
      </c>
      <c r="AB33" s="324" t="e">
        <f t="shared" si="15"/>
        <v>#N/A</v>
      </c>
      <c r="AC33" s="324" t="e">
        <f t="shared" si="16"/>
        <v>#N/A</v>
      </c>
      <c r="AD33" s="324" t="e">
        <f t="shared" si="17"/>
        <v>#N/A</v>
      </c>
      <c r="AE33" s="324" t="e">
        <f t="shared" si="18"/>
        <v>#N/A</v>
      </c>
      <c r="AG33" s="324" t="e">
        <f>#N/A</f>
        <v>#N/A</v>
      </c>
      <c r="AH33" s="324" t="e">
        <f>#N/A</f>
        <v>#N/A</v>
      </c>
      <c r="AI33" s="324" t="e">
        <f>#N/A</f>
        <v>#N/A</v>
      </c>
      <c r="AJ33" s="324" t="e">
        <f t="shared" si="19"/>
        <v>#N/A</v>
      </c>
      <c r="AK33" s="324">
        <v>31</v>
      </c>
      <c r="AL33" s="432"/>
      <c r="AP33" s="324" t="e">
        <f>#N/A</f>
        <v>#N/A</v>
      </c>
      <c r="AQ33" s="324" t="e">
        <f>#N/A</f>
        <v>#N/A</v>
      </c>
      <c r="AR33" s="324" t="e">
        <f>#N/A</f>
        <v>#N/A</v>
      </c>
      <c r="AS33" s="324" t="e">
        <f t="shared" si="20"/>
        <v>#N/A</v>
      </c>
      <c r="AT33" s="405">
        <v>19</v>
      </c>
      <c r="AU33" s="432" t="e">
        <f>#N/A</f>
        <v>#N/A</v>
      </c>
      <c r="AV33" s="324" t="e">
        <f t="shared" si="3"/>
        <v>#N/A</v>
      </c>
      <c r="AY33" s="324" t="e">
        <f>#N/A</f>
        <v>#N/A</v>
      </c>
      <c r="AZ33" s="324" t="e">
        <f>#N/A</f>
        <v>#N/A</v>
      </c>
      <c r="BA33" s="324" t="e">
        <f>#N/A</f>
        <v>#N/A</v>
      </c>
      <c r="BB33" s="324" t="e">
        <f t="shared" si="21"/>
        <v>#N/A</v>
      </c>
      <c r="BC33" s="405">
        <v>44</v>
      </c>
      <c r="BD33" s="432" t="e">
        <f>#N/A</f>
        <v>#N/A</v>
      </c>
      <c r="BE33" s="324" t="e">
        <f t="shared" si="4"/>
        <v>#N/A</v>
      </c>
      <c r="BH33" s="324" t="e">
        <f>#N/A</f>
        <v>#N/A</v>
      </c>
      <c r="BI33" s="324" t="e">
        <f>#N/A</f>
        <v>#N/A</v>
      </c>
      <c r="BJ33" s="324" t="e">
        <f>#N/A</f>
        <v>#N/A</v>
      </c>
      <c r="BK33" s="324" t="e">
        <f t="shared" si="22"/>
        <v>#N/A</v>
      </c>
      <c r="BL33" s="405">
        <v>18</v>
      </c>
      <c r="BM33" s="432" t="e">
        <f>#N/A</f>
        <v>#N/A</v>
      </c>
      <c r="BN33" s="324" t="e">
        <f t="shared" si="5"/>
        <v>#N/A</v>
      </c>
      <c r="BQ33" s="324" t="e">
        <f>#N/A</f>
        <v>#N/A</v>
      </c>
      <c r="BR33" s="324" t="e">
        <f>#N/A</f>
        <v>#N/A</v>
      </c>
      <c r="BS33" s="324" t="e">
        <f>#N/A</f>
        <v>#N/A</v>
      </c>
      <c r="BT33" s="324" t="e">
        <f t="shared" si="23"/>
        <v>#N/A</v>
      </c>
      <c r="BU33" s="405"/>
      <c r="BV33" s="432" t="e">
        <f>#N/A</f>
        <v>#N/A</v>
      </c>
      <c r="BW33" s="324" t="e">
        <f t="shared" si="6"/>
        <v>#N/A</v>
      </c>
      <c r="BZ33" s="324" t="e">
        <f>#N/A</f>
        <v>#N/A</v>
      </c>
      <c r="CA33" s="324" t="e">
        <f>#N/A</f>
        <v>#N/A</v>
      </c>
      <c r="CB33" s="324" t="e">
        <f>#N/A</f>
        <v>#N/A</v>
      </c>
      <c r="CC33" s="324" t="e">
        <f t="shared" si="24"/>
        <v>#N/A</v>
      </c>
      <c r="CD33" s="405"/>
      <c r="CE33" s="432" t="e">
        <f>#N/A</f>
        <v>#N/A</v>
      </c>
      <c r="CF33" s="324" t="e">
        <f t="shared" si="7"/>
        <v>#N/A</v>
      </c>
    </row>
    <row r="34" spans="1:84">
      <c r="A34" s="324" t="e">
        <f>#N/A</f>
        <v>#N/A</v>
      </c>
      <c r="B34" s="324" t="e">
        <f>#N/A</f>
        <v>#N/A</v>
      </c>
      <c r="C34" s="429" t="e">
        <f>#N/A</f>
        <v>#N/A</v>
      </c>
      <c r="D34" s="324" t="e">
        <f>#N/A</f>
        <v>#N/A</v>
      </c>
      <c r="E34" s="430" t="e">
        <f>#N/A</f>
        <v>#N/A</v>
      </c>
      <c r="F34" s="324" t="e">
        <f>#N/A</f>
        <v>#N/A</v>
      </c>
      <c r="G34" s="324" t="e">
        <f>#N/A</f>
        <v>#N/A</v>
      </c>
      <c r="H34" s="324" t="e">
        <f>#N/A</f>
        <v>#N/A</v>
      </c>
      <c r="I34" s="324" t="e">
        <f>#N/A</f>
        <v>#N/A</v>
      </c>
      <c r="J34" s="324" t="e">
        <f>#N/A</f>
        <v>#N/A</v>
      </c>
      <c r="K34" s="324" t="e">
        <f>#N/A</f>
        <v>#N/A</v>
      </c>
      <c r="M34" s="325">
        <v>32</v>
      </c>
      <c r="O34" s="324" t="e">
        <f t="shared" si="8"/>
        <v>#N/A</v>
      </c>
      <c r="P34" s="324" t="e">
        <f t="shared" si="9"/>
        <v>#N/A</v>
      </c>
      <c r="Q34" s="324" t="e">
        <f t="shared" si="0"/>
        <v>#N/A</v>
      </c>
      <c r="R34" s="324" t="e">
        <f t="shared" si="1"/>
        <v>#N/A</v>
      </c>
      <c r="S34" s="324" t="e">
        <f t="shared" si="10"/>
        <v>#N/A</v>
      </c>
      <c r="T34" s="324" t="e">
        <f t="shared" si="11"/>
        <v>#N/A</v>
      </c>
      <c r="U34" s="405">
        <f t="shared" si="25"/>
        <v>32</v>
      </c>
      <c r="V34" s="405">
        <v>46</v>
      </c>
      <c r="W34" s="431" t="e">
        <f>#N/A</f>
        <v>#N/A</v>
      </c>
      <c r="X34" s="407">
        <f t="shared" si="12"/>
        <v>32</v>
      </c>
      <c r="Y34" s="405">
        <f t="shared" si="2"/>
        <v>0</v>
      </c>
      <c r="Z34" s="324" t="e">
        <f t="shared" si="13"/>
        <v>#N/A</v>
      </c>
      <c r="AA34" s="324" t="e">
        <f t="shared" si="14"/>
        <v>#N/A</v>
      </c>
      <c r="AB34" s="324" t="e">
        <f t="shared" si="15"/>
        <v>#N/A</v>
      </c>
      <c r="AC34" s="324" t="e">
        <f t="shared" si="16"/>
        <v>#N/A</v>
      </c>
      <c r="AD34" s="324" t="e">
        <f t="shared" si="17"/>
        <v>#N/A</v>
      </c>
      <c r="AE34" s="324" t="e">
        <f t="shared" si="18"/>
        <v>#N/A</v>
      </c>
      <c r="AG34" s="324" t="e">
        <f>#N/A</f>
        <v>#N/A</v>
      </c>
      <c r="AH34" s="324" t="e">
        <f>#N/A</f>
        <v>#N/A</v>
      </c>
      <c r="AI34" s="324" t="e">
        <f>#N/A</f>
        <v>#N/A</v>
      </c>
      <c r="AJ34" s="324" t="e">
        <f t="shared" si="19"/>
        <v>#N/A</v>
      </c>
      <c r="AK34" s="324">
        <v>32</v>
      </c>
      <c r="AL34" s="432"/>
      <c r="AP34" s="324" t="e">
        <f>#N/A</f>
        <v>#N/A</v>
      </c>
      <c r="AQ34" s="324" t="e">
        <f>#N/A</f>
        <v>#N/A</v>
      </c>
      <c r="AR34" s="324" t="e">
        <f>#N/A</f>
        <v>#N/A</v>
      </c>
      <c r="AS34" s="324" t="e">
        <f t="shared" si="20"/>
        <v>#N/A</v>
      </c>
      <c r="AT34" s="405">
        <v>45</v>
      </c>
      <c r="AU34" s="432" t="e">
        <f>#N/A</f>
        <v>#N/A</v>
      </c>
      <c r="AV34" s="324" t="e">
        <f t="shared" si="3"/>
        <v>#N/A</v>
      </c>
      <c r="AY34" s="324" t="e">
        <f>#N/A</f>
        <v>#N/A</v>
      </c>
      <c r="AZ34" s="324" t="e">
        <f>#N/A</f>
        <v>#N/A</v>
      </c>
      <c r="BA34" s="324" t="e">
        <f>#N/A</f>
        <v>#N/A</v>
      </c>
      <c r="BB34" s="324" t="e">
        <f t="shared" si="21"/>
        <v>#N/A</v>
      </c>
      <c r="BC34" s="405">
        <v>28</v>
      </c>
      <c r="BD34" s="432" t="e">
        <f>#N/A</f>
        <v>#N/A</v>
      </c>
      <c r="BE34" s="324" t="e">
        <f t="shared" si="4"/>
        <v>#N/A</v>
      </c>
      <c r="BH34" s="324" t="e">
        <f>#N/A</f>
        <v>#N/A</v>
      </c>
      <c r="BI34" s="324" t="e">
        <f>#N/A</f>
        <v>#N/A</v>
      </c>
      <c r="BJ34" s="324" t="e">
        <f>#N/A</f>
        <v>#N/A</v>
      </c>
      <c r="BK34" s="324" t="e">
        <f t="shared" si="22"/>
        <v>#N/A</v>
      </c>
      <c r="BL34" s="405">
        <v>22</v>
      </c>
      <c r="BM34" s="432" t="e">
        <f>#N/A</f>
        <v>#N/A</v>
      </c>
      <c r="BN34" s="324" t="e">
        <f t="shared" si="5"/>
        <v>#N/A</v>
      </c>
      <c r="BQ34" s="324" t="e">
        <f>#N/A</f>
        <v>#N/A</v>
      </c>
      <c r="BR34" s="324" t="e">
        <f>#N/A</f>
        <v>#N/A</v>
      </c>
      <c r="BS34" s="324" t="e">
        <f>#N/A</f>
        <v>#N/A</v>
      </c>
      <c r="BT34" s="324" t="e">
        <f t="shared" si="23"/>
        <v>#N/A</v>
      </c>
      <c r="BU34" s="405"/>
      <c r="BV34" s="432" t="e">
        <f>#N/A</f>
        <v>#N/A</v>
      </c>
      <c r="BW34" s="324" t="e">
        <f t="shared" si="6"/>
        <v>#N/A</v>
      </c>
      <c r="BZ34" s="324" t="e">
        <f>#N/A</f>
        <v>#N/A</v>
      </c>
      <c r="CA34" s="324" t="e">
        <f>#N/A</f>
        <v>#N/A</v>
      </c>
      <c r="CB34" s="324" t="e">
        <f>#N/A</f>
        <v>#N/A</v>
      </c>
      <c r="CC34" s="324" t="e">
        <f t="shared" si="24"/>
        <v>#N/A</v>
      </c>
      <c r="CD34" s="405"/>
      <c r="CE34" s="432" t="e">
        <f>#N/A</f>
        <v>#N/A</v>
      </c>
      <c r="CF34" s="324" t="e">
        <f t="shared" si="7"/>
        <v>#N/A</v>
      </c>
    </row>
    <row r="35" spans="1:84">
      <c r="A35" s="324" t="e">
        <f>#N/A</f>
        <v>#N/A</v>
      </c>
      <c r="B35" s="324" t="e">
        <f>#N/A</f>
        <v>#N/A</v>
      </c>
      <c r="C35" s="429" t="e">
        <f>#N/A</f>
        <v>#N/A</v>
      </c>
      <c r="D35" s="324" t="e">
        <f>#N/A</f>
        <v>#N/A</v>
      </c>
      <c r="E35" s="430" t="e">
        <f>#N/A</f>
        <v>#N/A</v>
      </c>
      <c r="F35" s="324" t="e">
        <f>#N/A</f>
        <v>#N/A</v>
      </c>
      <c r="G35" s="324" t="e">
        <f>#N/A</f>
        <v>#N/A</v>
      </c>
      <c r="H35" s="324" t="e">
        <f>#N/A</f>
        <v>#N/A</v>
      </c>
      <c r="I35" s="324" t="e">
        <f>#N/A</f>
        <v>#N/A</v>
      </c>
      <c r="J35" s="324" t="e">
        <f>#N/A</f>
        <v>#N/A</v>
      </c>
      <c r="K35" s="324" t="e">
        <f>#N/A</f>
        <v>#N/A</v>
      </c>
      <c r="M35" s="325">
        <v>33</v>
      </c>
      <c r="O35" s="324" t="e">
        <f t="shared" si="8"/>
        <v>#N/A</v>
      </c>
      <c r="P35" s="324" t="e">
        <f t="shared" si="9"/>
        <v>#N/A</v>
      </c>
      <c r="Q35" s="324" t="e">
        <f t="shared" ref="Q35:Q66" si="26">VLOOKUP($Z35,$A$3:$O$131,15,0)+VLOOKUP($AA35,$A$3:$O$131,15,0)+VLOOKUP($AB35,$A$3:$O$131,15,0)+VLOOKUP($AC35,$A$3:$O$131,15,0)+VLOOKUP($AD35,$A$3:$O$131,15,0)+VLOOKUP($AE35,$A$3:$O$131,15,0)</f>
        <v>#N/A</v>
      </c>
      <c r="R35" s="324" t="e">
        <f t="shared" ref="R35:R66" si="27">IF(AH35=0,0,VLOOKUP($Z35,$A$3:$O$130,15,0))+IF(AQ35=0,0,VLOOKUP($AA35,$A$3:$O$130,15,0))+IF(AZ35=0,0,VLOOKUP($AB35,$A$3:$O$130,15,0))+IF(BI35=0,0,VLOOKUP($AC35,$A$3:$O$130,15,0))+IF(BR35=0,0,VLOOKUP($AD35,$A$3:$O$130,15,0))+IF(CA35=0,0,VLOOKUP($AE35,$A$3:$O$130,15,0))</f>
        <v>#N/A</v>
      </c>
      <c r="S35" s="324" t="e">
        <f t="shared" si="10"/>
        <v>#N/A</v>
      </c>
      <c r="T35" s="324" t="e">
        <f t="shared" si="11"/>
        <v>#N/A</v>
      </c>
      <c r="U35" s="405">
        <f t="shared" si="25"/>
        <v>33</v>
      </c>
      <c r="V35" s="405">
        <v>27</v>
      </c>
      <c r="W35" s="431" t="e">
        <f>#N/A</f>
        <v>#N/A</v>
      </c>
      <c r="X35" s="407">
        <f t="shared" si="12"/>
        <v>33</v>
      </c>
      <c r="Y35" s="405">
        <f t="shared" ref="Y35:Y66" si="28">IF(TYPE(VLOOKUP(V35,$A$3:$O$130,15,0))&gt;3,0,VLOOKUP(V35,$A$3:$O$130,15,0))</f>
        <v>0</v>
      </c>
      <c r="Z35" s="324" t="e">
        <f t="shared" si="13"/>
        <v>#N/A</v>
      </c>
      <c r="AA35" s="324" t="e">
        <f t="shared" si="14"/>
        <v>#N/A</v>
      </c>
      <c r="AB35" s="324" t="e">
        <f t="shared" si="15"/>
        <v>#N/A</v>
      </c>
      <c r="AC35" s="324" t="e">
        <f t="shared" si="16"/>
        <v>#N/A</v>
      </c>
      <c r="AD35" s="324" t="e">
        <f t="shared" si="17"/>
        <v>#N/A</v>
      </c>
      <c r="AE35" s="324" t="e">
        <f t="shared" si="18"/>
        <v>#N/A</v>
      </c>
      <c r="AG35" s="324" t="e">
        <f>#N/A</f>
        <v>#N/A</v>
      </c>
      <c r="AH35" s="324" t="e">
        <f>#N/A</f>
        <v>#N/A</v>
      </c>
      <c r="AI35" s="324" t="e">
        <f>#N/A</f>
        <v>#N/A</v>
      </c>
      <c r="AJ35" s="324" t="e">
        <f t="shared" si="19"/>
        <v>#N/A</v>
      </c>
      <c r="AK35" s="324">
        <v>33</v>
      </c>
      <c r="AL35" s="432"/>
      <c r="AP35" s="324" t="e">
        <f>#N/A</f>
        <v>#N/A</v>
      </c>
      <c r="AQ35" s="324" t="e">
        <f>#N/A</f>
        <v>#N/A</v>
      </c>
      <c r="AR35" s="324" t="e">
        <f>#N/A</f>
        <v>#N/A</v>
      </c>
      <c r="AS35" s="324" t="e">
        <f t="shared" si="20"/>
        <v>#N/A</v>
      </c>
      <c r="AT35" s="405">
        <v>3</v>
      </c>
      <c r="AU35" s="432" t="e">
        <f>#N/A</f>
        <v>#N/A</v>
      </c>
      <c r="AV35" s="324" t="e">
        <f t="shared" ref="AV35:AV66" si="29">IF(OR(AND(N(AP35)=0,N(AT35)=0),TYPE(MATCH($AA35,$Z35:$Z35,0))&gt;1),0,1)</f>
        <v>#N/A</v>
      </c>
      <c r="AY35" s="324" t="e">
        <f>#N/A</f>
        <v>#N/A</v>
      </c>
      <c r="AZ35" s="324" t="e">
        <f>#N/A</f>
        <v>#N/A</v>
      </c>
      <c r="BA35" s="324" t="e">
        <f>#N/A</f>
        <v>#N/A</v>
      </c>
      <c r="BB35" s="324" t="e">
        <f t="shared" si="21"/>
        <v>#N/A</v>
      </c>
      <c r="BC35" s="405">
        <v>34</v>
      </c>
      <c r="BD35" s="432" t="e">
        <f>#N/A</f>
        <v>#N/A</v>
      </c>
      <c r="BE35" s="324" t="e">
        <f t="shared" ref="BE35:BE66" si="30">IF(OR(AND(N(AY35)=0,N(BC35)=0),TYPE(MATCH($AB35,$Z35:$AA35,0))&gt;1),0,1)</f>
        <v>#N/A</v>
      </c>
      <c r="BH35" s="324" t="e">
        <f>#N/A</f>
        <v>#N/A</v>
      </c>
      <c r="BI35" s="324" t="e">
        <f>#N/A</f>
        <v>#N/A</v>
      </c>
      <c r="BJ35" s="324" t="e">
        <f>#N/A</f>
        <v>#N/A</v>
      </c>
      <c r="BK35" s="324" t="e">
        <f t="shared" si="22"/>
        <v>#N/A</v>
      </c>
      <c r="BL35" s="405">
        <v>44</v>
      </c>
      <c r="BM35" s="432" t="e">
        <f>#N/A</f>
        <v>#N/A</v>
      </c>
      <c r="BN35" s="324" t="e">
        <f t="shared" ref="BN35:BN66" si="31">IF(OR(AND(N(BH35)=0,N(BL35)=0),TYPE(MATCH($AC35,$Z35:$AB35,0))&gt;1),0,1)</f>
        <v>#N/A</v>
      </c>
      <c r="BQ35" s="324" t="e">
        <f>#N/A</f>
        <v>#N/A</v>
      </c>
      <c r="BR35" s="324" t="e">
        <f>#N/A</f>
        <v>#N/A</v>
      </c>
      <c r="BS35" s="324" t="e">
        <f>#N/A</f>
        <v>#N/A</v>
      </c>
      <c r="BT35" s="324" t="e">
        <f t="shared" si="23"/>
        <v>#N/A</v>
      </c>
      <c r="BU35" s="405"/>
      <c r="BV35" s="432" t="e">
        <f>#N/A</f>
        <v>#N/A</v>
      </c>
      <c r="BW35" s="324" t="e">
        <f t="shared" ref="BW35:BW66" si="32">IF(OR(AND(N(BQ35)=0,N(BU35)=0),TYPE(MATCH($AD35,$Z35:$AC35,0))&gt;1),0,1)</f>
        <v>#N/A</v>
      </c>
      <c r="BZ35" s="324" t="e">
        <f>#N/A</f>
        <v>#N/A</v>
      </c>
      <c r="CA35" s="324" t="e">
        <f>#N/A</f>
        <v>#N/A</v>
      </c>
      <c r="CB35" s="324" t="e">
        <f>#N/A</f>
        <v>#N/A</v>
      </c>
      <c r="CC35" s="324" t="e">
        <f t="shared" si="24"/>
        <v>#N/A</v>
      </c>
      <c r="CD35" s="405"/>
      <c r="CE35" s="432" t="e">
        <f>#N/A</f>
        <v>#N/A</v>
      </c>
      <c r="CF35" s="324" t="e">
        <f t="shared" ref="CF35:CF66" si="33">IF(OR(AND(N(BZ35)=0,N(CD35)=0),TYPE(MATCH($AE35,$Z35:$AD35,0))&gt;1),0,1)</f>
        <v>#N/A</v>
      </c>
    </row>
    <row r="36" spans="1:84">
      <c r="A36" s="324" t="e">
        <f>#N/A</f>
        <v>#N/A</v>
      </c>
      <c r="B36" s="324" t="e">
        <f>#N/A</f>
        <v>#N/A</v>
      </c>
      <c r="C36" s="429" t="e">
        <f>#N/A</f>
        <v>#N/A</v>
      </c>
      <c r="D36" s="324" t="e">
        <f>#N/A</f>
        <v>#N/A</v>
      </c>
      <c r="E36" s="430" t="e">
        <f>#N/A</f>
        <v>#N/A</v>
      </c>
      <c r="F36" s="324" t="e">
        <f>#N/A</f>
        <v>#N/A</v>
      </c>
      <c r="G36" s="324" t="e">
        <f>#N/A</f>
        <v>#N/A</v>
      </c>
      <c r="H36" s="324" t="e">
        <f>#N/A</f>
        <v>#N/A</v>
      </c>
      <c r="I36" s="324" t="e">
        <f>#N/A</f>
        <v>#N/A</v>
      </c>
      <c r="J36" s="324" t="e">
        <f>#N/A</f>
        <v>#N/A</v>
      </c>
      <c r="K36" s="324" t="e">
        <f>#N/A</f>
        <v>#N/A</v>
      </c>
      <c r="M36" s="325">
        <v>34</v>
      </c>
      <c r="O36" s="324" t="e">
        <f t="shared" si="8"/>
        <v>#N/A</v>
      </c>
      <c r="P36" s="324" t="e">
        <f t="shared" si="9"/>
        <v>#N/A</v>
      </c>
      <c r="Q36" s="324" t="e">
        <f t="shared" si="26"/>
        <v>#N/A</v>
      </c>
      <c r="R36" s="324" t="e">
        <f t="shared" si="27"/>
        <v>#N/A</v>
      </c>
      <c r="S36" s="324" t="e">
        <f t="shared" si="10"/>
        <v>#N/A</v>
      </c>
      <c r="T36" s="324" t="e">
        <f t="shared" si="11"/>
        <v>#N/A</v>
      </c>
      <c r="U36" s="405">
        <f t="shared" si="25"/>
        <v>34</v>
      </c>
      <c r="V36" s="405">
        <v>43</v>
      </c>
      <c r="W36" s="431" t="e">
        <f>#N/A</f>
        <v>#N/A</v>
      </c>
      <c r="X36" s="407">
        <f t="shared" si="12"/>
        <v>34</v>
      </c>
      <c r="Y36" s="405">
        <f t="shared" si="28"/>
        <v>0</v>
      </c>
      <c r="Z36" s="324" t="e">
        <f t="shared" si="13"/>
        <v>#N/A</v>
      </c>
      <c r="AA36" s="324" t="e">
        <f t="shared" si="14"/>
        <v>#N/A</v>
      </c>
      <c r="AB36" s="324" t="e">
        <f t="shared" si="15"/>
        <v>#N/A</v>
      </c>
      <c r="AC36" s="324" t="e">
        <f t="shared" si="16"/>
        <v>#N/A</v>
      </c>
      <c r="AD36" s="324" t="e">
        <f t="shared" si="17"/>
        <v>#N/A</v>
      </c>
      <c r="AE36" s="324" t="e">
        <f t="shared" si="18"/>
        <v>#N/A</v>
      </c>
      <c r="AG36" s="324" t="e">
        <f>#N/A</f>
        <v>#N/A</v>
      </c>
      <c r="AH36" s="324" t="e">
        <f>#N/A</f>
        <v>#N/A</v>
      </c>
      <c r="AI36" s="324" t="e">
        <f>#N/A</f>
        <v>#N/A</v>
      </c>
      <c r="AJ36" s="324" t="e">
        <f t="shared" si="19"/>
        <v>#N/A</v>
      </c>
      <c r="AK36" s="324">
        <v>34</v>
      </c>
      <c r="AL36" s="432"/>
      <c r="AP36" s="324" t="e">
        <f>#N/A</f>
        <v>#N/A</v>
      </c>
      <c r="AQ36" s="324" t="e">
        <f>#N/A</f>
        <v>#N/A</v>
      </c>
      <c r="AR36" s="324" t="e">
        <f>#N/A</f>
        <v>#N/A</v>
      </c>
      <c r="AS36" s="324" t="e">
        <f t="shared" si="20"/>
        <v>#N/A</v>
      </c>
      <c r="AT36" s="405">
        <v>37</v>
      </c>
      <c r="AU36" s="432" t="e">
        <f>#N/A</f>
        <v>#N/A</v>
      </c>
      <c r="AV36" s="324" t="e">
        <f t="shared" si="29"/>
        <v>#N/A</v>
      </c>
      <c r="AY36" s="324" t="e">
        <f>#N/A</f>
        <v>#N/A</v>
      </c>
      <c r="AZ36" s="324" t="e">
        <f>#N/A</f>
        <v>#N/A</v>
      </c>
      <c r="BA36" s="324" t="e">
        <f>#N/A</f>
        <v>#N/A</v>
      </c>
      <c r="BB36" s="324" t="e">
        <f t="shared" si="21"/>
        <v>#N/A</v>
      </c>
      <c r="BC36" s="405">
        <v>42</v>
      </c>
      <c r="BD36" s="432" t="e">
        <f>#N/A</f>
        <v>#N/A</v>
      </c>
      <c r="BE36" s="324" t="e">
        <f t="shared" si="30"/>
        <v>#N/A</v>
      </c>
      <c r="BH36" s="324" t="e">
        <f>#N/A</f>
        <v>#N/A</v>
      </c>
      <c r="BI36" s="324" t="e">
        <f>#N/A</f>
        <v>#N/A</v>
      </c>
      <c r="BJ36" s="324" t="e">
        <f>#N/A</f>
        <v>#N/A</v>
      </c>
      <c r="BK36" s="324" t="e">
        <f t="shared" si="22"/>
        <v>#N/A</v>
      </c>
      <c r="BL36" s="405">
        <v>19</v>
      </c>
      <c r="BM36" s="432" t="e">
        <f>#N/A</f>
        <v>#N/A</v>
      </c>
      <c r="BN36" s="324" t="e">
        <f t="shared" si="31"/>
        <v>#N/A</v>
      </c>
      <c r="BQ36" s="324" t="e">
        <f>#N/A</f>
        <v>#N/A</v>
      </c>
      <c r="BR36" s="324" t="e">
        <f>#N/A</f>
        <v>#N/A</v>
      </c>
      <c r="BS36" s="324" t="e">
        <f>#N/A</f>
        <v>#N/A</v>
      </c>
      <c r="BT36" s="324" t="e">
        <f t="shared" si="23"/>
        <v>#N/A</v>
      </c>
      <c r="BU36" s="405"/>
      <c r="BV36" s="432" t="e">
        <f>#N/A</f>
        <v>#N/A</v>
      </c>
      <c r="BW36" s="324" t="e">
        <f t="shared" si="32"/>
        <v>#N/A</v>
      </c>
      <c r="BZ36" s="324" t="e">
        <f>#N/A</f>
        <v>#N/A</v>
      </c>
      <c r="CA36" s="324" t="e">
        <f>#N/A</f>
        <v>#N/A</v>
      </c>
      <c r="CB36" s="324" t="e">
        <f>#N/A</f>
        <v>#N/A</v>
      </c>
      <c r="CC36" s="324" t="e">
        <f t="shared" si="24"/>
        <v>#N/A</v>
      </c>
      <c r="CD36" s="405"/>
      <c r="CE36" s="432" t="e">
        <f>#N/A</f>
        <v>#N/A</v>
      </c>
      <c r="CF36" s="324" t="e">
        <f t="shared" si="33"/>
        <v>#N/A</v>
      </c>
    </row>
    <row r="37" spans="1:84">
      <c r="A37" s="324" t="e">
        <f>#N/A</f>
        <v>#N/A</v>
      </c>
      <c r="B37" s="324" t="e">
        <f>#N/A</f>
        <v>#N/A</v>
      </c>
      <c r="C37" s="429" t="e">
        <f>#N/A</f>
        <v>#N/A</v>
      </c>
      <c r="D37" s="324" t="e">
        <f>#N/A</f>
        <v>#N/A</v>
      </c>
      <c r="E37" s="430" t="e">
        <f>#N/A</f>
        <v>#N/A</v>
      </c>
      <c r="F37" s="324" t="e">
        <f>#N/A</f>
        <v>#N/A</v>
      </c>
      <c r="G37" s="324" t="e">
        <f>#N/A</f>
        <v>#N/A</v>
      </c>
      <c r="H37" s="324" t="e">
        <f>#N/A</f>
        <v>#N/A</v>
      </c>
      <c r="I37" s="324" t="e">
        <f>#N/A</f>
        <v>#N/A</v>
      </c>
      <c r="J37" s="324" t="e">
        <f>#N/A</f>
        <v>#N/A</v>
      </c>
      <c r="K37" s="324" t="e">
        <f>#N/A</f>
        <v>#N/A</v>
      </c>
      <c r="M37" s="325">
        <v>35</v>
      </c>
      <c r="O37" s="324" t="e">
        <f t="shared" si="8"/>
        <v>#N/A</v>
      </c>
      <c r="P37" s="324" t="e">
        <f t="shared" si="9"/>
        <v>#N/A</v>
      </c>
      <c r="Q37" s="324" t="e">
        <f t="shared" si="26"/>
        <v>#N/A</v>
      </c>
      <c r="R37" s="324" t="e">
        <f t="shared" si="27"/>
        <v>#N/A</v>
      </c>
      <c r="S37" s="324" t="e">
        <f t="shared" si="10"/>
        <v>#N/A</v>
      </c>
      <c r="T37" s="324" t="e">
        <f t="shared" si="11"/>
        <v>#N/A</v>
      </c>
      <c r="U37" s="405">
        <f t="shared" si="25"/>
        <v>35</v>
      </c>
      <c r="V37" s="405">
        <v>37</v>
      </c>
      <c r="W37" s="431" t="e">
        <f>#N/A</f>
        <v>#N/A</v>
      </c>
      <c r="X37" s="407">
        <f t="shared" si="12"/>
        <v>35</v>
      </c>
      <c r="Y37" s="405">
        <f t="shared" si="28"/>
        <v>0</v>
      </c>
      <c r="Z37" s="324" t="e">
        <f t="shared" si="13"/>
        <v>#N/A</v>
      </c>
      <c r="AA37" s="324" t="e">
        <f t="shared" si="14"/>
        <v>#N/A</v>
      </c>
      <c r="AB37" s="324" t="e">
        <f t="shared" si="15"/>
        <v>#N/A</v>
      </c>
      <c r="AC37" s="324" t="e">
        <f t="shared" si="16"/>
        <v>#N/A</v>
      </c>
      <c r="AD37" s="324" t="e">
        <f t="shared" si="17"/>
        <v>#N/A</v>
      </c>
      <c r="AE37" s="324" t="e">
        <f t="shared" si="18"/>
        <v>#N/A</v>
      </c>
      <c r="AG37" s="324" t="e">
        <f>#N/A</f>
        <v>#N/A</v>
      </c>
      <c r="AH37" s="324" t="e">
        <f>#N/A</f>
        <v>#N/A</v>
      </c>
      <c r="AI37" s="324" t="e">
        <f>#N/A</f>
        <v>#N/A</v>
      </c>
      <c r="AJ37" s="324" t="e">
        <f t="shared" si="19"/>
        <v>#N/A</v>
      </c>
      <c r="AK37" s="324">
        <v>35</v>
      </c>
      <c r="AL37" s="432"/>
      <c r="AP37" s="324" t="e">
        <f>#N/A</f>
        <v>#N/A</v>
      </c>
      <c r="AQ37" s="324" t="e">
        <f>#N/A</f>
        <v>#N/A</v>
      </c>
      <c r="AR37" s="324" t="e">
        <f>#N/A</f>
        <v>#N/A</v>
      </c>
      <c r="AS37" s="324" t="e">
        <f t="shared" si="20"/>
        <v>#N/A</v>
      </c>
      <c r="AT37" s="405">
        <v>8</v>
      </c>
      <c r="AU37" s="432" t="e">
        <f>#N/A</f>
        <v>#N/A</v>
      </c>
      <c r="AV37" s="324" t="e">
        <f t="shared" si="29"/>
        <v>#N/A</v>
      </c>
      <c r="AY37" s="324" t="e">
        <f>#N/A</f>
        <v>#N/A</v>
      </c>
      <c r="AZ37" s="324" t="e">
        <f>#N/A</f>
        <v>#N/A</v>
      </c>
      <c r="BA37" s="324" t="e">
        <f>#N/A</f>
        <v>#N/A</v>
      </c>
      <c r="BB37" s="324" t="e">
        <f t="shared" si="21"/>
        <v>#N/A</v>
      </c>
      <c r="BC37" s="405">
        <v>45</v>
      </c>
      <c r="BD37" s="432" t="e">
        <f>#N/A</f>
        <v>#N/A</v>
      </c>
      <c r="BE37" s="324" t="e">
        <f t="shared" si="30"/>
        <v>#N/A</v>
      </c>
      <c r="BH37" s="324" t="e">
        <f>#N/A</f>
        <v>#N/A</v>
      </c>
      <c r="BI37" s="324" t="e">
        <f>#N/A</f>
        <v>#N/A</v>
      </c>
      <c r="BJ37" s="324" t="e">
        <f>#N/A</f>
        <v>#N/A</v>
      </c>
      <c r="BK37" s="324" t="e">
        <f t="shared" si="22"/>
        <v>#N/A</v>
      </c>
      <c r="BL37" s="405">
        <v>13</v>
      </c>
      <c r="BM37" s="432" t="e">
        <f>#N/A</f>
        <v>#N/A</v>
      </c>
      <c r="BN37" s="324" t="e">
        <f t="shared" si="31"/>
        <v>#N/A</v>
      </c>
      <c r="BQ37" s="324" t="e">
        <f>#N/A</f>
        <v>#N/A</v>
      </c>
      <c r="BR37" s="324" t="e">
        <f>#N/A</f>
        <v>#N/A</v>
      </c>
      <c r="BS37" s="324" t="e">
        <f>#N/A</f>
        <v>#N/A</v>
      </c>
      <c r="BT37" s="324" t="e">
        <f t="shared" si="23"/>
        <v>#N/A</v>
      </c>
      <c r="BU37" s="405"/>
      <c r="BV37" s="432" t="e">
        <f>#N/A</f>
        <v>#N/A</v>
      </c>
      <c r="BW37" s="324" t="e">
        <f t="shared" si="32"/>
        <v>#N/A</v>
      </c>
      <c r="BZ37" s="324" t="e">
        <f>#N/A</f>
        <v>#N/A</v>
      </c>
      <c r="CA37" s="324" t="e">
        <f>#N/A</f>
        <v>#N/A</v>
      </c>
      <c r="CB37" s="324" t="e">
        <f>#N/A</f>
        <v>#N/A</v>
      </c>
      <c r="CC37" s="324" t="e">
        <f t="shared" si="24"/>
        <v>#N/A</v>
      </c>
      <c r="CD37" s="405"/>
      <c r="CE37" s="432" t="e">
        <f>#N/A</f>
        <v>#N/A</v>
      </c>
      <c r="CF37" s="324" t="e">
        <f t="shared" si="33"/>
        <v>#N/A</v>
      </c>
    </row>
    <row r="38" spans="1:84">
      <c r="A38" s="324" t="e">
        <f>#N/A</f>
        <v>#N/A</v>
      </c>
      <c r="B38" s="324" t="e">
        <f>#N/A</f>
        <v>#N/A</v>
      </c>
      <c r="C38" s="429" t="e">
        <f>#N/A</f>
        <v>#N/A</v>
      </c>
      <c r="D38" s="324" t="e">
        <f>#N/A</f>
        <v>#N/A</v>
      </c>
      <c r="E38" s="430" t="e">
        <f>#N/A</f>
        <v>#N/A</v>
      </c>
      <c r="F38" s="324" t="e">
        <f>#N/A</f>
        <v>#N/A</v>
      </c>
      <c r="G38" s="324" t="e">
        <f>#N/A</f>
        <v>#N/A</v>
      </c>
      <c r="H38" s="324" t="e">
        <f>#N/A</f>
        <v>#N/A</v>
      </c>
      <c r="I38" s="324" t="e">
        <f>#N/A</f>
        <v>#N/A</v>
      </c>
      <c r="J38" s="324" t="e">
        <f>#N/A</f>
        <v>#N/A</v>
      </c>
      <c r="K38" s="324" t="e">
        <f>#N/A</f>
        <v>#N/A</v>
      </c>
      <c r="M38" s="325">
        <v>36</v>
      </c>
      <c r="O38" s="324" t="e">
        <f t="shared" si="8"/>
        <v>#N/A</v>
      </c>
      <c r="P38" s="324" t="e">
        <f t="shared" si="9"/>
        <v>#N/A</v>
      </c>
      <c r="Q38" s="324" t="e">
        <f t="shared" si="26"/>
        <v>#N/A</v>
      </c>
      <c r="R38" s="324" t="e">
        <f t="shared" si="27"/>
        <v>#N/A</v>
      </c>
      <c r="S38" s="324" t="e">
        <f t="shared" si="10"/>
        <v>#N/A</v>
      </c>
      <c r="T38" s="324" t="e">
        <f t="shared" si="11"/>
        <v>#N/A</v>
      </c>
      <c r="U38" s="405">
        <f t="shared" si="25"/>
        <v>36</v>
      </c>
      <c r="V38" s="405">
        <v>7</v>
      </c>
      <c r="W38" s="431" t="e">
        <f>#N/A</f>
        <v>#N/A</v>
      </c>
      <c r="X38" s="407">
        <f t="shared" si="12"/>
        <v>36</v>
      </c>
      <c r="Y38" s="405">
        <f t="shared" si="28"/>
        <v>0</v>
      </c>
      <c r="Z38" s="324" t="e">
        <f t="shared" si="13"/>
        <v>#N/A</v>
      </c>
      <c r="AA38" s="324" t="e">
        <f t="shared" si="14"/>
        <v>#N/A</v>
      </c>
      <c r="AB38" s="324" t="e">
        <f t="shared" si="15"/>
        <v>#N/A</v>
      </c>
      <c r="AC38" s="324" t="e">
        <f t="shared" si="16"/>
        <v>#N/A</v>
      </c>
      <c r="AD38" s="324" t="e">
        <f t="shared" si="17"/>
        <v>#N/A</v>
      </c>
      <c r="AE38" s="324" t="e">
        <f t="shared" si="18"/>
        <v>#N/A</v>
      </c>
      <c r="AG38" s="324" t="e">
        <f>#N/A</f>
        <v>#N/A</v>
      </c>
      <c r="AH38" s="324" t="e">
        <f>#N/A</f>
        <v>#N/A</v>
      </c>
      <c r="AI38" s="324" t="e">
        <f>#N/A</f>
        <v>#N/A</v>
      </c>
      <c r="AJ38" s="324" t="e">
        <f t="shared" si="19"/>
        <v>#N/A</v>
      </c>
      <c r="AK38" s="324">
        <v>36</v>
      </c>
      <c r="AL38" s="432"/>
      <c r="AP38" s="324" t="e">
        <f>#N/A</f>
        <v>#N/A</v>
      </c>
      <c r="AQ38" s="324" t="e">
        <f>#N/A</f>
        <v>#N/A</v>
      </c>
      <c r="AR38" s="324" t="e">
        <f>#N/A</f>
        <v>#N/A</v>
      </c>
      <c r="AS38" s="324" t="e">
        <f t="shared" si="20"/>
        <v>#N/A</v>
      </c>
      <c r="AT38" s="405">
        <v>33</v>
      </c>
      <c r="AU38" s="432" t="e">
        <f>#N/A</f>
        <v>#N/A</v>
      </c>
      <c r="AV38" s="324" t="e">
        <f t="shared" si="29"/>
        <v>#N/A</v>
      </c>
      <c r="AY38" s="324" t="e">
        <f>#N/A</f>
        <v>#N/A</v>
      </c>
      <c r="AZ38" s="324" t="e">
        <f>#N/A</f>
        <v>#N/A</v>
      </c>
      <c r="BA38" s="324" t="e">
        <f>#N/A</f>
        <v>#N/A</v>
      </c>
      <c r="BB38" s="324" t="e">
        <f t="shared" si="21"/>
        <v>#N/A</v>
      </c>
      <c r="BC38" s="405">
        <v>15</v>
      </c>
      <c r="BD38" s="432" t="e">
        <f>#N/A</f>
        <v>#N/A</v>
      </c>
      <c r="BE38" s="324" t="e">
        <f t="shared" si="30"/>
        <v>#N/A</v>
      </c>
      <c r="BH38" s="324" t="e">
        <f>#N/A</f>
        <v>#N/A</v>
      </c>
      <c r="BI38" s="324" t="e">
        <f>#N/A</f>
        <v>#N/A</v>
      </c>
      <c r="BJ38" s="324" t="e">
        <f>#N/A</f>
        <v>#N/A</v>
      </c>
      <c r="BK38" s="324" t="e">
        <f t="shared" si="22"/>
        <v>#N/A</v>
      </c>
      <c r="BL38" s="405">
        <v>15</v>
      </c>
      <c r="BM38" s="432" t="e">
        <f>#N/A</f>
        <v>#N/A</v>
      </c>
      <c r="BN38" s="324" t="e">
        <f t="shared" si="31"/>
        <v>#N/A</v>
      </c>
      <c r="BQ38" s="324" t="e">
        <f>#N/A</f>
        <v>#N/A</v>
      </c>
      <c r="BR38" s="324" t="e">
        <f>#N/A</f>
        <v>#N/A</v>
      </c>
      <c r="BS38" s="324" t="e">
        <f>#N/A</f>
        <v>#N/A</v>
      </c>
      <c r="BT38" s="324" t="e">
        <f t="shared" si="23"/>
        <v>#N/A</v>
      </c>
      <c r="BU38" s="405"/>
      <c r="BV38" s="432" t="e">
        <f>#N/A</f>
        <v>#N/A</v>
      </c>
      <c r="BW38" s="324" t="e">
        <f t="shared" si="32"/>
        <v>#N/A</v>
      </c>
      <c r="BZ38" s="324" t="e">
        <f>#N/A</f>
        <v>#N/A</v>
      </c>
      <c r="CA38" s="324" t="e">
        <f>#N/A</f>
        <v>#N/A</v>
      </c>
      <c r="CB38" s="324" t="e">
        <f>#N/A</f>
        <v>#N/A</v>
      </c>
      <c r="CC38" s="324" t="e">
        <f t="shared" si="24"/>
        <v>#N/A</v>
      </c>
      <c r="CD38" s="405"/>
      <c r="CE38" s="432" t="e">
        <f>#N/A</f>
        <v>#N/A</v>
      </c>
      <c r="CF38" s="324" t="e">
        <f t="shared" si="33"/>
        <v>#N/A</v>
      </c>
    </row>
    <row r="39" spans="1:84">
      <c r="A39" s="324" t="e">
        <f>#N/A</f>
        <v>#N/A</v>
      </c>
      <c r="B39" s="324" t="e">
        <f>#N/A</f>
        <v>#N/A</v>
      </c>
      <c r="C39" s="429" t="e">
        <f>#N/A</f>
        <v>#N/A</v>
      </c>
      <c r="D39" s="324" t="e">
        <f>#N/A</f>
        <v>#N/A</v>
      </c>
      <c r="E39" s="430" t="e">
        <f>#N/A</f>
        <v>#N/A</v>
      </c>
      <c r="F39" s="324" t="e">
        <f>#N/A</f>
        <v>#N/A</v>
      </c>
      <c r="G39" s="324" t="e">
        <f>#N/A</f>
        <v>#N/A</v>
      </c>
      <c r="H39" s="324" t="e">
        <f>#N/A</f>
        <v>#N/A</v>
      </c>
      <c r="I39" s="324" t="e">
        <f>#N/A</f>
        <v>#N/A</v>
      </c>
      <c r="J39" s="324" t="e">
        <f>#N/A</f>
        <v>#N/A</v>
      </c>
      <c r="K39" s="324" t="e">
        <f>#N/A</f>
        <v>#N/A</v>
      </c>
      <c r="M39" s="325">
        <v>37</v>
      </c>
      <c r="O39" s="324" t="e">
        <f t="shared" si="8"/>
        <v>#N/A</v>
      </c>
      <c r="P39" s="324" t="e">
        <f t="shared" si="9"/>
        <v>#N/A</v>
      </c>
      <c r="Q39" s="324" t="e">
        <f t="shared" si="26"/>
        <v>#N/A</v>
      </c>
      <c r="R39" s="324" t="e">
        <f t="shared" si="27"/>
        <v>#N/A</v>
      </c>
      <c r="S39" s="324" t="e">
        <f t="shared" si="10"/>
        <v>#N/A</v>
      </c>
      <c r="T39" s="324" t="e">
        <f t="shared" si="11"/>
        <v>#N/A</v>
      </c>
      <c r="U39" s="405">
        <f t="shared" si="25"/>
        <v>37</v>
      </c>
      <c r="V39" s="405">
        <v>25</v>
      </c>
      <c r="W39" s="431" t="e">
        <f>#N/A</f>
        <v>#N/A</v>
      </c>
      <c r="X39" s="407">
        <f t="shared" si="12"/>
        <v>37</v>
      </c>
      <c r="Y39" s="405">
        <f t="shared" si="28"/>
        <v>0</v>
      </c>
      <c r="Z39" s="324" t="e">
        <f t="shared" si="13"/>
        <v>#N/A</v>
      </c>
      <c r="AA39" s="324" t="e">
        <f t="shared" si="14"/>
        <v>#N/A</v>
      </c>
      <c r="AB39" s="324" t="e">
        <f t="shared" si="15"/>
        <v>#N/A</v>
      </c>
      <c r="AC39" s="324" t="e">
        <f t="shared" si="16"/>
        <v>#N/A</v>
      </c>
      <c r="AD39" s="324" t="e">
        <f t="shared" si="17"/>
        <v>#N/A</v>
      </c>
      <c r="AE39" s="324" t="e">
        <f t="shared" si="18"/>
        <v>#N/A</v>
      </c>
      <c r="AG39" s="324" t="e">
        <f>#N/A</f>
        <v>#N/A</v>
      </c>
      <c r="AH39" s="324" t="e">
        <f>#N/A</f>
        <v>#N/A</v>
      </c>
      <c r="AI39" s="324" t="e">
        <f>#N/A</f>
        <v>#N/A</v>
      </c>
      <c r="AJ39" s="324" t="e">
        <f t="shared" si="19"/>
        <v>#N/A</v>
      </c>
      <c r="AK39" s="324">
        <v>37</v>
      </c>
      <c r="AL39" s="432"/>
      <c r="AP39" s="324" t="e">
        <f>#N/A</f>
        <v>#N/A</v>
      </c>
      <c r="AQ39" s="324" t="e">
        <f>#N/A</f>
        <v>#N/A</v>
      </c>
      <c r="AR39" s="324" t="e">
        <f>#N/A</f>
        <v>#N/A</v>
      </c>
      <c r="AS39" s="324" t="e">
        <f t="shared" si="20"/>
        <v>#N/A</v>
      </c>
      <c r="AT39" s="405">
        <v>28</v>
      </c>
      <c r="AU39" s="432" t="e">
        <f>#N/A</f>
        <v>#N/A</v>
      </c>
      <c r="AV39" s="324" t="e">
        <f t="shared" si="29"/>
        <v>#N/A</v>
      </c>
      <c r="AY39" s="324" t="e">
        <f>#N/A</f>
        <v>#N/A</v>
      </c>
      <c r="AZ39" s="324" t="e">
        <f>#N/A</f>
        <v>#N/A</v>
      </c>
      <c r="BA39" s="324" t="e">
        <f>#N/A</f>
        <v>#N/A</v>
      </c>
      <c r="BB39" s="324" t="e">
        <f t="shared" si="21"/>
        <v>#N/A</v>
      </c>
      <c r="BC39" s="405">
        <v>36</v>
      </c>
      <c r="BD39" s="432" t="e">
        <f>#N/A</f>
        <v>#N/A</v>
      </c>
      <c r="BE39" s="324" t="e">
        <f t="shared" si="30"/>
        <v>#N/A</v>
      </c>
      <c r="BH39" s="324" t="e">
        <f>#N/A</f>
        <v>#N/A</v>
      </c>
      <c r="BI39" s="324" t="e">
        <f>#N/A</f>
        <v>#N/A</v>
      </c>
      <c r="BJ39" s="324" t="e">
        <f>#N/A</f>
        <v>#N/A</v>
      </c>
      <c r="BK39" s="324" t="e">
        <f t="shared" si="22"/>
        <v>#N/A</v>
      </c>
      <c r="BL39" s="405">
        <v>41</v>
      </c>
      <c r="BM39" s="432" t="e">
        <f>#N/A</f>
        <v>#N/A</v>
      </c>
      <c r="BN39" s="324" t="e">
        <f t="shared" si="31"/>
        <v>#N/A</v>
      </c>
      <c r="BQ39" s="324" t="e">
        <f>#N/A</f>
        <v>#N/A</v>
      </c>
      <c r="BR39" s="324" t="e">
        <f>#N/A</f>
        <v>#N/A</v>
      </c>
      <c r="BS39" s="324" t="e">
        <f>#N/A</f>
        <v>#N/A</v>
      </c>
      <c r="BT39" s="324" t="e">
        <f t="shared" si="23"/>
        <v>#N/A</v>
      </c>
      <c r="BU39" s="405"/>
      <c r="BV39" s="432" t="e">
        <f>#N/A</f>
        <v>#N/A</v>
      </c>
      <c r="BW39" s="324" t="e">
        <f t="shared" si="32"/>
        <v>#N/A</v>
      </c>
      <c r="BZ39" s="324" t="e">
        <f>#N/A</f>
        <v>#N/A</v>
      </c>
      <c r="CA39" s="324" t="e">
        <f>#N/A</f>
        <v>#N/A</v>
      </c>
      <c r="CB39" s="324" t="e">
        <f>#N/A</f>
        <v>#N/A</v>
      </c>
      <c r="CC39" s="324" t="e">
        <f t="shared" si="24"/>
        <v>#N/A</v>
      </c>
      <c r="CD39" s="405"/>
      <c r="CE39" s="432" t="e">
        <f>#N/A</f>
        <v>#N/A</v>
      </c>
      <c r="CF39" s="324" t="e">
        <f t="shared" si="33"/>
        <v>#N/A</v>
      </c>
    </row>
    <row r="40" spans="1:84">
      <c r="A40" s="324" t="e">
        <f>#N/A</f>
        <v>#N/A</v>
      </c>
      <c r="B40" s="324" t="e">
        <f>#N/A</f>
        <v>#N/A</v>
      </c>
      <c r="C40" s="429" t="e">
        <f>#N/A</f>
        <v>#N/A</v>
      </c>
      <c r="D40" s="324" t="e">
        <f>#N/A</f>
        <v>#N/A</v>
      </c>
      <c r="E40" s="430" t="e">
        <f>#N/A</f>
        <v>#N/A</v>
      </c>
      <c r="F40" s="324" t="e">
        <f>#N/A</f>
        <v>#N/A</v>
      </c>
      <c r="G40" s="324" t="e">
        <f>#N/A</f>
        <v>#N/A</v>
      </c>
      <c r="H40" s="324" t="e">
        <f>#N/A</f>
        <v>#N/A</v>
      </c>
      <c r="I40" s="324" t="e">
        <f>#N/A</f>
        <v>#N/A</v>
      </c>
      <c r="J40" s="324" t="e">
        <f>#N/A</f>
        <v>#N/A</v>
      </c>
      <c r="K40" s="324" t="e">
        <f>#N/A</f>
        <v>#N/A</v>
      </c>
      <c r="M40" s="325">
        <v>38</v>
      </c>
      <c r="O40" s="324" t="e">
        <f t="shared" si="8"/>
        <v>#N/A</v>
      </c>
      <c r="P40" s="324" t="e">
        <f t="shared" si="9"/>
        <v>#N/A</v>
      </c>
      <c r="Q40" s="324" t="e">
        <f t="shared" si="26"/>
        <v>#N/A</v>
      </c>
      <c r="R40" s="324" t="e">
        <f t="shared" si="27"/>
        <v>#N/A</v>
      </c>
      <c r="S40" s="324" t="e">
        <f t="shared" si="10"/>
        <v>#N/A</v>
      </c>
      <c r="T40" s="324" t="e">
        <f t="shared" si="11"/>
        <v>#N/A</v>
      </c>
      <c r="U40" s="405">
        <f t="shared" si="25"/>
        <v>38</v>
      </c>
      <c r="V40" s="405">
        <v>22</v>
      </c>
      <c r="W40" s="431" t="e">
        <f>#N/A</f>
        <v>#N/A</v>
      </c>
      <c r="X40" s="407">
        <f t="shared" si="12"/>
        <v>38</v>
      </c>
      <c r="Y40" s="405">
        <f t="shared" si="28"/>
        <v>0</v>
      </c>
      <c r="Z40" s="324" t="e">
        <f t="shared" si="13"/>
        <v>#N/A</v>
      </c>
      <c r="AA40" s="324" t="e">
        <f t="shared" si="14"/>
        <v>#N/A</v>
      </c>
      <c r="AB40" s="324" t="e">
        <f t="shared" si="15"/>
        <v>#N/A</v>
      </c>
      <c r="AC40" s="324" t="e">
        <f t="shared" si="16"/>
        <v>#N/A</v>
      </c>
      <c r="AD40" s="324" t="e">
        <f t="shared" si="17"/>
        <v>#N/A</v>
      </c>
      <c r="AE40" s="324" t="e">
        <f t="shared" si="18"/>
        <v>#N/A</v>
      </c>
      <c r="AG40" s="324" t="e">
        <f>#N/A</f>
        <v>#N/A</v>
      </c>
      <c r="AH40" s="324" t="e">
        <f>#N/A</f>
        <v>#N/A</v>
      </c>
      <c r="AI40" s="324" t="e">
        <f>#N/A</f>
        <v>#N/A</v>
      </c>
      <c r="AJ40" s="324" t="e">
        <f t="shared" si="19"/>
        <v>#N/A</v>
      </c>
      <c r="AK40" s="324">
        <v>38</v>
      </c>
      <c r="AL40" s="432"/>
      <c r="AP40" s="324" t="e">
        <f>#N/A</f>
        <v>#N/A</v>
      </c>
      <c r="AQ40" s="324" t="e">
        <f>#N/A</f>
        <v>#N/A</v>
      </c>
      <c r="AR40" s="324" t="e">
        <f>#N/A</f>
        <v>#N/A</v>
      </c>
      <c r="AS40" s="324" t="e">
        <f t="shared" si="20"/>
        <v>#N/A</v>
      </c>
      <c r="AT40" s="405">
        <v>36</v>
      </c>
      <c r="AU40" s="432" t="e">
        <f>#N/A</f>
        <v>#N/A</v>
      </c>
      <c r="AV40" s="324" t="e">
        <f t="shared" si="29"/>
        <v>#N/A</v>
      </c>
      <c r="AY40" s="324" t="e">
        <f>#N/A</f>
        <v>#N/A</v>
      </c>
      <c r="AZ40" s="324" t="e">
        <f>#N/A</f>
        <v>#N/A</v>
      </c>
      <c r="BA40" s="324" t="e">
        <f>#N/A</f>
        <v>#N/A</v>
      </c>
      <c r="BB40" s="324" t="e">
        <f t="shared" si="21"/>
        <v>#N/A</v>
      </c>
      <c r="BC40" s="405">
        <v>37</v>
      </c>
      <c r="BD40" s="432" t="e">
        <f>#N/A</f>
        <v>#N/A</v>
      </c>
      <c r="BE40" s="324" t="e">
        <f t="shared" si="30"/>
        <v>#N/A</v>
      </c>
      <c r="BH40" s="324" t="e">
        <f>#N/A</f>
        <v>#N/A</v>
      </c>
      <c r="BI40" s="324" t="e">
        <f>#N/A</f>
        <v>#N/A</v>
      </c>
      <c r="BJ40" s="324" t="e">
        <f>#N/A</f>
        <v>#N/A</v>
      </c>
      <c r="BK40" s="324" t="e">
        <f t="shared" si="22"/>
        <v>#N/A</v>
      </c>
      <c r="BL40" s="405">
        <v>25</v>
      </c>
      <c r="BM40" s="432" t="e">
        <f>#N/A</f>
        <v>#N/A</v>
      </c>
      <c r="BN40" s="324" t="e">
        <f t="shared" si="31"/>
        <v>#N/A</v>
      </c>
      <c r="BQ40" s="324" t="e">
        <f>#N/A</f>
        <v>#N/A</v>
      </c>
      <c r="BR40" s="324" t="e">
        <f>#N/A</f>
        <v>#N/A</v>
      </c>
      <c r="BS40" s="324" t="e">
        <f>#N/A</f>
        <v>#N/A</v>
      </c>
      <c r="BT40" s="324" t="e">
        <f t="shared" si="23"/>
        <v>#N/A</v>
      </c>
      <c r="BU40" s="405"/>
      <c r="BV40" s="432" t="e">
        <f>#N/A</f>
        <v>#N/A</v>
      </c>
      <c r="BW40" s="324" t="e">
        <f t="shared" si="32"/>
        <v>#N/A</v>
      </c>
      <c r="BZ40" s="324" t="e">
        <f>#N/A</f>
        <v>#N/A</v>
      </c>
      <c r="CA40" s="324" t="e">
        <f>#N/A</f>
        <v>#N/A</v>
      </c>
      <c r="CB40" s="324" t="e">
        <f>#N/A</f>
        <v>#N/A</v>
      </c>
      <c r="CC40" s="324" t="e">
        <f t="shared" si="24"/>
        <v>#N/A</v>
      </c>
      <c r="CD40" s="405"/>
      <c r="CE40" s="432" t="e">
        <f>#N/A</f>
        <v>#N/A</v>
      </c>
      <c r="CF40" s="324" t="e">
        <f t="shared" si="33"/>
        <v>#N/A</v>
      </c>
    </row>
    <row r="41" spans="1:84">
      <c r="A41" s="324" t="e">
        <f>#N/A</f>
        <v>#N/A</v>
      </c>
      <c r="B41" s="324" t="e">
        <f>#N/A</f>
        <v>#N/A</v>
      </c>
      <c r="C41" s="429" t="e">
        <f>#N/A</f>
        <v>#N/A</v>
      </c>
      <c r="D41" s="324" t="e">
        <f>#N/A</f>
        <v>#N/A</v>
      </c>
      <c r="E41" s="430" t="e">
        <f>#N/A</f>
        <v>#N/A</v>
      </c>
      <c r="F41" s="324" t="e">
        <f>#N/A</f>
        <v>#N/A</v>
      </c>
      <c r="G41" s="324" t="e">
        <f>#N/A</f>
        <v>#N/A</v>
      </c>
      <c r="H41" s="324" t="e">
        <f>#N/A</f>
        <v>#N/A</v>
      </c>
      <c r="I41" s="324" t="e">
        <f>#N/A</f>
        <v>#N/A</v>
      </c>
      <c r="J41" s="324" t="e">
        <f>#N/A</f>
        <v>#N/A</v>
      </c>
      <c r="K41" s="324" t="e">
        <f>#N/A</f>
        <v>#N/A</v>
      </c>
      <c r="M41" s="325">
        <v>39</v>
      </c>
      <c r="O41" s="324" t="e">
        <f t="shared" si="8"/>
        <v>#N/A</v>
      </c>
      <c r="P41" s="324" t="e">
        <f t="shared" si="9"/>
        <v>#N/A</v>
      </c>
      <c r="Q41" s="324" t="e">
        <f t="shared" si="26"/>
        <v>#N/A</v>
      </c>
      <c r="R41" s="324" t="e">
        <f t="shared" si="27"/>
        <v>#N/A</v>
      </c>
      <c r="S41" s="324" t="e">
        <f t="shared" si="10"/>
        <v>#N/A</v>
      </c>
      <c r="T41" s="324" t="e">
        <f t="shared" si="11"/>
        <v>#N/A</v>
      </c>
      <c r="U41" s="405">
        <f t="shared" si="25"/>
        <v>39</v>
      </c>
      <c r="V41" s="405">
        <v>44</v>
      </c>
      <c r="W41" s="431" t="e">
        <f>#N/A</f>
        <v>#N/A</v>
      </c>
      <c r="X41" s="407">
        <f t="shared" si="12"/>
        <v>39</v>
      </c>
      <c r="Y41" s="405">
        <f t="shared" si="28"/>
        <v>0</v>
      </c>
      <c r="Z41" s="324" t="e">
        <f t="shared" si="13"/>
        <v>#N/A</v>
      </c>
      <c r="AA41" s="324" t="e">
        <f t="shared" si="14"/>
        <v>#N/A</v>
      </c>
      <c r="AB41" s="324" t="e">
        <f t="shared" si="15"/>
        <v>#N/A</v>
      </c>
      <c r="AC41" s="324" t="e">
        <f t="shared" si="16"/>
        <v>#N/A</v>
      </c>
      <c r="AD41" s="324" t="e">
        <f t="shared" si="17"/>
        <v>#N/A</v>
      </c>
      <c r="AE41" s="324" t="e">
        <f t="shared" si="18"/>
        <v>#N/A</v>
      </c>
      <c r="AG41" s="324" t="e">
        <f>#N/A</f>
        <v>#N/A</v>
      </c>
      <c r="AH41" s="324" t="e">
        <f>#N/A</f>
        <v>#N/A</v>
      </c>
      <c r="AI41" s="324" t="e">
        <f>#N/A</f>
        <v>#N/A</v>
      </c>
      <c r="AJ41" s="324" t="e">
        <f t="shared" si="19"/>
        <v>#N/A</v>
      </c>
      <c r="AK41" s="324">
        <v>39</v>
      </c>
      <c r="AL41" s="432"/>
      <c r="AP41" s="324" t="e">
        <f>#N/A</f>
        <v>#N/A</v>
      </c>
      <c r="AQ41" s="324" t="e">
        <f>#N/A</f>
        <v>#N/A</v>
      </c>
      <c r="AR41" s="324" t="e">
        <f>#N/A</f>
        <v>#N/A</v>
      </c>
      <c r="AS41" s="324" t="e">
        <f t="shared" si="20"/>
        <v>#N/A</v>
      </c>
      <c r="AT41" s="405">
        <v>15</v>
      </c>
      <c r="AU41" s="432" t="e">
        <f>#N/A</f>
        <v>#N/A</v>
      </c>
      <c r="AV41" s="324" t="e">
        <f t="shared" si="29"/>
        <v>#N/A</v>
      </c>
      <c r="AY41" s="324" t="e">
        <f>#N/A</f>
        <v>#N/A</v>
      </c>
      <c r="AZ41" s="324" t="e">
        <f>#N/A</f>
        <v>#N/A</v>
      </c>
      <c r="BA41" s="324" t="e">
        <f>#N/A</f>
        <v>#N/A</v>
      </c>
      <c r="BB41" s="324" t="e">
        <f t="shared" si="21"/>
        <v>#N/A</v>
      </c>
      <c r="BC41" s="405">
        <v>25</v>
      </c>
      <c r="BD41" s="432" t="e">
        <f>#N/A</f>
        <v>#N/A</v>
      </c>
      <c r="BE41" s="324" t="e">
        <f t="shared" si="30"/>
        <v>#N/A</v>
      </c>
      <c r="BH41" s="324" t="e">
        <f>#N/A</f>
        <v>#N/A</v>
      </c>
      <c r="BI41" s="324" t="e">
        <f>#N/A</f>
        <v>#N/A</v>
      </c>
      <c r="BJ41" s="324" t="e">
        <f>#N/A</f>
        <v>#N/A</v>
      </c>
      <c r="BK41" s="324" t="e">
        <f t="shared" si="22"/>
        <v>#N/A</v>
      </c>
      <c r="BL41" s="405">
        <v>43</v>
      </c>
      <c r="BM41" s="432" t="e">
        <f>#N/A</f>
        <v>#N/A</v>
      </c>
      <c r="BN41" s="324" t="e">
        <f t="shared" si="31"/>
        <v>#N/A</v>
      </c>
      <c r="BQ41" s="324" t="e">
        <f>#N/A</f>
        <v>#N/A</v>
      </c>
      <c r="BR41" s="324" t="e">
        <f>#N/A</f>
        <v>#N/A</v>
      </c>
      <c r="BS41" s="324" t="e">
        <f>#N/A</f>
        <v>#N/A</v>
      </c>
      <c r="BT41" s="324" t="e">
        <f t="shared" si="23"/>
        <v>#N/A</v>
      </c>
      <c r="BU41" s="405"/>
      <c r="BV41" s="432" t="e">
        <f>#N/A</f>
        <v>#N/A</v>
      </c>
      <c r="BW41" s="324" t="e">
        <f t="shared" si="32"/>
        <v>#N/A</v>
      </c>
      <c r="BZ41" s="324" t="e">
        <f>#N/A</f>
        <v>#N/A</v>
      </c>
      <c r="CA41" s="324" t="e">
        <f>#N/A</f>
        <v>#N/A</v>
      </c>
      <c r="CB41" s="324" t="e">
        <f>#N/A</f>
        <v>#N/A</v>
      </c>
      <c r="CC41" s="324" t="e">
        <f t="shared" si="24"/>
        <v>#N/A</v>
      </c>
      <c r="CD41" s="405"/>
      <c r="CE41" s="432" t="e">
        <f>#N/A</f>
        <v>#N/A</v>
      </c>
      <c r="CF41" s="324" t="e">
        <f t="shared" si="33"/>
        <v>#N/A</v>
      </c>
    </row>
    <row r="42" spans="1:84">
      <c r="A42" s="324" t="e">
        <f>#N/A</f>
        <v>#N/A</v>
      </c>
      <c r="B42" s="324" t="e">
        <f>#N/A</f>
        <v>#N/A</v>
      </c>
      <c r="C42" s="429" t="e">
        <f>#N/A</f>
        <v>#N/A</v>
      </c>
      <c r="D42" s="324" t="e">
        <f>#N/A</f>
        <v>#N/A</v>
      </c>
      <c r="E42" s="430" t="e">
        <f>#N/A</f>
        <v>#N/A</v>
      </c>
      <c r="F42" s="324" t="e">
        <f>#N/A</f>
        <v>#N/A</v>
      </c>
      <c r="G42" s="324" t="e">
        <f>#N/A</f>
        <v>#N/A</v>
      </c>
      <c r="H42" s="324" t="e">
        <f>#N/A</f>
        <v>#N/A</v>
      </c>
      <c r="I42" s="324" t="e">
        <f>#N/A</f>
        <v>#N/A</v>
      </c>
      <c r="J42" s="324" t="e">
        <f>#N/A</f>
        <v>#N/A</v>
      </c>
      <c r="K42" s="324" t="e">
        <f>#N/A</f>
        <v>#N/A</v>
      </c>
      <c r="M42" s="325">
        <v>40</v>
      </c>
      <c r="O42" s="324" t="e">
        <f t="shared" si="8"/>
        <v>#N/A</v>
      </c>
      <c r="P42" s="324" t="e">
        <f t="shared" si="9"/>
        <v>#N/A</v>
      </c>
      <c r="Q42" s="324" t="e">
        <f t="shared" si="26"/>
        <v>#N/A</v>
      </c>
      <c r="R42" s="324" t="e">
        <f t="shared" si="27"/>
        <v>#N/A</v>
      </c>
      <c r="S42" s="324" t="e">
        <f t="shared" si="10"/>
        <v>#N/A</v>
      </c>
      <c r="T42" s="324" t="e">
        <f t="shared" si="11"/>
        <v>#N/A</v>
      </c>
      <c r="U42" s="405">
        <f t="shared" si="25"/>
        <v>40</v>
      </c>
      <c r="V42" s="405">
        <v>15</v>
      </c>
      <c r="W42" s="431" t="e">
        <f>#N/A</f>
        <v>#N/A</v>
      </c>
      <c r="X42" s="407">
        <f t="shared" si="12"/>
        <v>40</v>
      </c>
      <c r="Y42" s="405">
        <f t="shared" si="28"/>
        <v>0</v>
      </c>
      <c r="Z42" s="324" t="e">
        <f t="shared" si="13"/>
        <v>#N/A</v>
      </c>
      <c r="AA42" s="324" t="e">
        <f t="shared" si="14"/>
        <v>#N/A</v>
      </c>
      <c r="AB42" s="324" t="e">
        <f t="shared" si="15"/>
        <v>#N/A</v>
      </c>
      <c r="AC42" s="324" t="e">
        <f t="shared" si="16"/>
        <v>#N/A</v>
      </c>
      <c r="AD42" s="324" t="e">
        <f t="shared" si="17"/>
        <v>#N/A</v>
      </c>
      <c r="AE42" s="324" t="e">
        <f t="shared" si="18"/>
        <v>#N/A</v>
      </c>
      <c r="AG42" s="324" t="e">
        <f>#N/A</f>
        <v>#N/A</v>
      </c>
      <c r="AH42" s="324" t="e">
        <f>#N/A</f>
        <v>#N/A</v>
      </c>
      <c r="AI42" s="324" t="e">
        <f>#N/A</f>
        <v>#N/A</v>
      </c>
      <c r="AJ42" s="324" t="e">
        <f t="shared" si="19"/>
        <v>#N/A</v>
      </c>
      <c r="AK42" s="324">
        <v>40</v>
      </c>
      <c r="AL42" s="432"/>
      <c r="AP42" s="324" t="e">
        <f>#N/A</f>
        <v>#N/A</v>
      </c>
      <c r="AQ42" s="324" t="e">
        <f>#N/A</f>
        <v>#N/A</v>
      </c>
      <c r="AR42" s="324" t="e">
        <f>#N/A</f>
        <v>#N/A</v>
      </c>
      <c r="AS42" s="324" t="e">
        <f t="shared" si="20"/>
        <v>#N/A</v>
      </c>
      <c r="AT42" s="405">
        <v>29</v>
      </c>
      <c r="AU42" s="432" t="e">
        <f>#N/A</f>
        <v>#N/A</v>
      </c>
      <c r="AV42" s="324" t="e">
        <f t="shared" si="29"/>
        <v>#N/A</v>
      </c>
      <c r="AY42" s="324" t="e">
        <f>#N/A</f>
        <v>#N/A</v>
      </c>
      <c r="AZ42" s="324" t="e">
        <f>#N/A</f>
        <v>#N/A</v>
      </c>
      <c r="BA42" s="324" t="e">
        <f>#N/A</f>
        <v>#N/A</v>
      </c>
      <c r="BB42" s="324" t="e">
        <f t="shared" si="21"/>
        <v>#N/A</v>
      </c>
      <c r="BC42" s="405">
        <v>33</v>
      </c>
      <c r="BD42" s="432" t="e">
        <f>#N/A</f>
        <v>#N/A</v>
      </c>
      <c r="BE42" s="324" t="e">
        <f t="shared" si="30"/>
        <v>#N/A</v>
      </c>
      <c r="BH42" s="324" t="e">
        <f>#N/A</f>
        <v>#N/A</v>
      </c>
      <c r="BI42" s="324" t="e">
        <f>#N/A</f>
        <v>#N/A</v>
      </c>
      <c r="BJ42" s="324" t="e">
        <f>#N/A</f>
        <v>#N/A</v>
      </c>
      <c r="BK42" s="324" t="e">
        <f t="shared" si="22"/>
        <v>#N/A</v>
      </c>
      <c r="BL42" s="405">
        <v>42</v>
      </c>
      <c r="BM42" s="432" t="e">
        <f>#N/A</f>
        <v>#N/A</v>
      </c>
      <c r="BN42" s="324" t="e">
        <f t="shared" si="31"/>
        <v>#N/A</v>
      </c>
      <c r="BQ42" s="324" t="e">
        <f>#N/A</f>
        <v>#N/A</v>
      </c>
      <c r="BR42" s="324" t="e">
        <f>#N/A</f>
        <v>#N/A</v>
      </c>
      <c r="BS42" s="324" t="e">
        <f>#N/A</f>
        <v>#N/A</v>
      </c>
      <c r="BT42" s="324" t="e">
        <f t="shared" si="23"/>
        <v>#N/A</v>
      </c>
      <c r="BU42" s="405"/>
      <c r="BV42" s="432" t="e">
        <f>#N/A</f>
        <v>#N/A</v>
      </c>
      <c r="BW42" s="324" t="e">
        <f t="shared" si="32"/>
        <v>#N/A</v>
      </c>
      <c r="BZ42" s="324" t="e">
        <f>#N/A</f>
        <v>#N/A</v>
      </c>
      <c r="CA42" s="324" t="e">
        <f>#N/A</f>
        <v>#N/A</v>
      </c>
      <c r="CB42" s="324" t="e">
        <f>#N/A</f>
        <v>#N/A</v>
      </c>
      <c r="CC42" s="324" t="e">
        <f t="shared" si="24"/>
        <v>#N/A</v>
      </c>
      <c r="CD42" s="405"/>
      <c r="CE42" s="432" t="e">
        <f>#N/A</f>
        <v>#N/A</v>
      </c>
      <c r="CF42" s="324" t="e">
        <f t="shared" si="33"/>
        <v>#N/A</v>
      </c>
    </row>
    <row r="43" spans="1:84">
      <c r="A43" s="324" t="e">
        <f>#N/A</f>
        <v>#N/A</v>
      </c>
      <c r="B43" s="324" t="e">
        <f>#N/A</f>
        <v>#N/A</v>
      </c>
      <c r="C43" s="429" t="e">
        <f>#N/A</f>
        <v>#N/A</v>
      </c>
      <c r="D43" s="324" t="e">
        <f>#N/A</f>
        <v>#N/A</v>
      </c>
      <c r="E43" s="430" t="e">
        <f>#N/A</f>
        <v>#N/A</v>
      </c>
      <c r="F43" s="324" t="e">
        <f>#N/A</f>
        <v>#N/A</v>
      </c>
      <c r="G43" s="324" t="e">
        <f>#N/A</f>
        <v>#N/A</v>
      </c>
      <c r="H43" s="324" t="e">
        <f>#N/A</f>
        <v>#N/A</v>
      </c>
      <c r="I43" s="324" t="e">
        <f>#N/A</f>
        <v>#N/A</v>
      </c>
      <c r="J43" s="324" t="e">
        <f>#N/A</f>
        <v>#N/A</v>
      </c>
      <c r="K43" s="324" t="e">
        <f>#N/A</f>
        <v>#N/A</v>
      </c>
      <c r="M43" s="325">
        <v>41</v>
      </c>
      <c r="O43" s="324" t="e">
        <f t="shared" si="8"/>
        <v>#N/A</v>
      </c>
      <c r="P43" s="324" t="e">
        <f t="shared" si="9"/>
        <v>#N/A</v>
      </c>
      <c r="Q43" s="324" t="e">
        <f t="shared" si="26"/>
        <v>#N/A</v>
      </c>
      <c r="R43" s="324" t="e">
        <f t="shared" si="27"/>
        <v>#N/A</v>
      </c>
      <c r="S43" s="324" t="e">
        <f t="shared" si="10"/>
        <v>#N/A</v>
      </c>
      <c r="T43" s="324" t="e">
        <f t="shared" si="11"/>
        <v>#N/A</v>
      </c>
      <c r="U43" s="405">
        <f t="shared" si="25"/>
        <v>41</v>
      </c>
      <c r="V43" s="405">
        <v>24</v>
      </c>
      <c r="W43" s="431" t="e">
        <f>#N/A</f>
        <v>#N/A</v>
      </c>
      <c r="X43" s="407">
        <f t="shared" si="12"/>
        <v>41</v>
      </c>
      <c r="Y43" s="405">
        <f t="shared" si="28"/>
        <v>0</v>
      </c>
      <c r="Z43" s="324" t="e">
        <f t="shared" si="13"/>
        <v>#N/A</v>
      </c>
      <c r="AA43" s="324" t="e">
        <f t="shared" si="14"/>
        <v>#N/A</v>
      </c>
      <c r="AB43" s="324" t="e">
        <f t="shared" si="15"/>
        <v>#N/A</v>
      </c>
      <c r="AC43" s="324" t="e">
        <f t="shared" si="16"/>
        <v>#N/A</v>
      </c>
      <c r="AD43" s="324" t="e">
        <f t="shared" si="17"/>
        <v>#N/A</v>
      </c>
      <c r="AE43" s="324" t="e">
        <f t="shared" si="18"/>
        <v>#N/A</v>
      </c>
      <c r="AG43" s="324" t="e">
        <f>#N/A</f>
        <v>#N/A</v>
      </c>
      <c r="AH43" s="324" t="e">
        <f>#N/A</f>
        <v>#N/A</v>
      </c>
      <c r="AI43" s="324" t="e">
        <f>#N/A</f>
        <v>#N/A</v>
      </c>
      <c r="AJ43" s="324" t="e">
        <f t="shared" si="19"/>
        <v>#N/A</v>
      </c>
      <c r="AK43" s="324">
        <v>41</v>
      </c>
      <c r="AL43" s="432"/>
      <c r="AP43" s="324" t="e">
        <f>#N/A</f>
        <v>#N/A</v>
      </c>
      <c r="AQ43" s="324" t="e">
        <f>#N/A</f>
        <v>#N/A</v>
      </c>
      <c r="AR43" s="324" t="e">
        <f>#N/A</f>
        <v>#N/A</v>
      </c>
      <c r="AS43" s="324" t="e">
        <f t="shared" si="20"/>
        <v>#N/A</v>
      </c>
      <c r="AT43" s="405">
        <v>24</v>
      </c>
      <c r="AU43" s="432" t="e">
        <f>#N/A</f>
        <v>#N/A</v>
      </c>
      <c r="AV43" s="324" t="e">
        <f t="shared" si="29"/>
        <v>#N/A</v>
      </c>
      <c r="AY43" s="324" t="e">
        <f>#N/A</f>
        <v>#N/A</v>
      </c>
      <c r="AZ43" s="324" t="e">
        <f>#N/A</f>
        <v>#N/A</v>
      </c>
      <c r="BA43" s="324" t="e">
        <f>#N/A</f>
        <v>#N/A</v>
      </c>
      <c r="BB43" s="324" t="e">
        <f t="shared" si="21"/>
        <v>#N/A</v>
      </c>
      <c r="BC43" s="405">
        <v>43</v>
      </c>
      <c r="BD43" s="432" t="e">
        <f>#N/A</f>
        <v>#N/A</v>
      </c>
      <c r="BE43" s="324" t="e">
        <f t="shared" si="30"/>
        <v>#N/A</v>
      </c>
      <c r="BH43" s="324" t="e">
        <f>#N/A</f>
        <v>#N/A</v>
      </c>
      <c r="BI43" s="324" t="e">
        <f>#N/A</f>
        <v>#N/A</v>
      </c>
      <c r="BJ43" s="324" t="e">
        <f>#N/A</f>
        <v>#N/A</v>
      </c>
      <c r="BK43" s="324" t="e">
        <f t="shared" si="22"/>
        <v>#N/A</v>
      </c>
      <c r="BL43" s="405">
        <v>33</v>
      </c>
      <c r="BM43" s="432" t="e">
        <f>#N/A</f>
        <v>#N/A</v>
      </c>
      <c r="BN43" s="324" t="e">
        <f t="shared" si="31"/>
        <v>#N/A</v>
      </c>
      <c r="BQ43" s="324" t="e">
        <f>#N/A</f>
        <v>#N/A</v>
      </c>
      <c r="BR43" s="324" t="e">
        <f>#N/A</f>
        <v>#N/A</v>
      </c>
      <c r="BS43" s="324" t="e">
        <f>#N/A</f>
        <v>#N/A</v>
      </c>
      <c r="BT43" s="324" t="e">
        <f t="shared" si="23"/>
        <v>#N/A</v>
      </c>
      <c r="BU43" s="405"/>
      <c r="BV43" s="432" t="e">
        <f>#N/A</f>
        <v>#N/A</v>
      </c>
      <c r="BW43" s="324" t="e">
        <f t="shared" si="32"/>
        <v>#N/A</v>
      </c>
      <c r="BZ43" s="324" t="e">
        <f>#N/A</f>
        <v>#N/A</v>
      </c>
      <c r="CA43" s="324" t="e">
        <f>#N/A</f>
        <v>#N/A</v>
      </c>
      <c r="CB43" s="324" t="e">
        <f>#N/A</f>
        <v>#N/A</v>
      </c>
      <c r="CC43" s="324" t="e">
        <f t="shared" si="24"/>
        <v>#N/A</v>
      </c>
      <c r="CD43" s="405"/>
      <c r="CE43" s="432" t="e">
        <f>#N/A</f>
        <v>#N/A</v>
      </c>
      <c r="CF43" s="324" t="e">
        <f t="shared" si="33"/>
        <v>#N/A</v>
      </c>
    </row>
    <row r="44" spans="1:84">
      <c r="A44" s="324" t="e">
        <f>#N/A</f>
        <v>#N/A</v>
      </c>
      <c r="B44" s="324" t="e">
        <f>#N/A</f>
        <v>#N/A</v>
      </c>
      <c r="C44" s="429" t="e">
        <f>#N/A</f>
        <v>#N/A</v>
      </c>
      <c r="D44" s="324" t="e">
        <f>#N/A</f>
        <v>#N/A</v>
      </c>
      <c r="E44" s="430" t="e">
        <f>#N/A</f>
        <v>#N/A</v>
      </c>
      <c r="F44" s="324" t="e">
        <f>#N/A</f>
        <v>#N/A</v>
      </c>
      <c r="G44" s="324" t="e">
        <f>#N/A</f>
        <v>#N/A</v>
      </c>
      <c r="H44" s="324" t="e">
        <f>#N/A</f>
        <v>#N/A</v>
      </c>
      <c r="I44" s="324" t="e">
        <f>#N/A</f>
        <v>#N/A</v>
      </c>
      <c r="J44" s="324" t="e">
        <f>#N/A</f>
        <v>#N/A</v>
      </c>
      <c r="K44" s="324" t="e">
        <f>#N/A</f>
        <v>#N/A</v>
      </c>
      <c r="M44" s="325">
        <v>42</v>
      </c>
      <c r="O44" s="324" t="e">
        <f t="shared" si="8"/>
        <v>#N/A</v>
      </c>
      <c r="P44" s="324" t="e">
        <f t="shared" si="9"/>
        <v>#N/A</v>
      </c>
      <c r="Q44" s="324" t="e">
        <f t="shared" si="26"/>
        <v>#N/A</v>
      </c>
      <c r="R44" s="324" t="e">
        <f t="shared" si="27"/>
        <v>#N/A</v>
      </c>
      <c r="S44" s="324" t="e">
        <f t="shared" si="10"/>
        <v>#N/A</v>
      </c>
      <c r="T44" s="324" t="e">
        <f t="shared" si="11"/>
        <v>#N/A</v>
      </c>
      <c r="U44" s="405">
        <f t="shared" si="25"/>
        <v>42</v>
      </c>
      <c r="V44" s="405">
        <v>40</v>
      </c>
      <c r="W44" s="431" t="e">
        <f>#N/A</f>
        <v>#N/A</v>
      </c>
      <c r="X44" s="407">
        <f t="shared" si="12"/>
        <v>42</v>
      </c>
      <c r="Y44" s="405">
        <f t="shared" si="28"/>
        <v>0</v>
      </c>
      <c r="Z44" s="324" t="e">
        <f t="shared" si="13"/>
        <v>#N/A</v>
      </c>
      <c r="AA44" s="324" t="e">
        <f t="shared" si="14"/>
        <v>#N/A</v>
      </c>
      <c r="AB44" s="324" t="e">
        <f t="shared" si="15"/>
        <v>#N/A</v>
      </c>
      <c r="AC44" s="324" t="e">
        <f t="shared" si="16"/>
        <v>#N/A</v>
      </c>
      <c r="AD44" s="324" t="e">
        <f t="shared" si="17"/>
        <v>#N/A</v>
      </c>
      <c r="AE44" s="324" t="e">
        <f t="shared" si="18"/>
        <v>#N/A</v>
      </c>
      <c r="AG44" s="324" t="e">
        <f>#N/A</f>
        <v>#N/A</v>
      </c>
      <c r="AH44" s="324" t="e">
        <f>#N/A</f>
        <v>#N/A</v>
      </c>
      <c r="AI44" s="324" t="e">
        <f>#N/A</f>
        <v>#N/A</v>
      </c>
      <c r="AJ44" s="324" t="e">
        <f t="shared" si="19"/>
        <v>#N/A</v>
      </c>
      <c r="AK44" s="324">
        <v>42</v>
      </c>
      <c r="AL44" s="432"/>
      <c r="AP44" s="324" t="e">
        <f>#N/A</f>
        <v>#N/A</v>
      </c>
      <c r="AQ44" s="324" t="e">
        <f>#N/A</f>
        <v>#N/A</v>
      </c>
      <c r="AR44" s="324" t="e">
        <f>#N/A</f>
        <v>#N/A</v>
      </c>
      <c r="AS44" s="324" t="e">
        <f t="shared" si="20"/>
        <v>#N/A</v>
      </c>
      <c r="AT44" s="405">
        <v>44</v>
      </c>
      <c r="AU44" s="432" t="e">
        <f>#N/A</f>
        <v>#N/A</v>
      </c>
      <c r="AV44" s="324" t="e">
        <f t="shared" si="29"/>
        <v>#N/A</v>
      </c>
      <c r="AY44" s="324" t="e">
        <f>#N/A</f>
        <v>#N/A</v>
      </c>
      <c r="AZ44" s="324" t="e">
        <f>#N/A</f>
        <v>#N/A</v>
      </c>
      <c r="BA44" s="324" t="e">
        <f>#N/A</f>
        <v>#N/A</v>
      </c>
      <c r="BB44" s="324" t="e">
        <f t="shared" si="21"/>
        <v>#N/A</v>
      </c>
      <c r="BC44" s="405">
        <v>40</v>
      </c>
      <c r="BD44" s="432" t="e">
        <f>#N/A</f>
        <v>#N/A</v>
      </c>
      <c r="BE44" s="324" t="e">
        <f t="shared" si="30"/>
        <v>#N/A</v>
      </c>
      <c r="BH44" s="324" t="e">
        <f>#N/A</f>
        <v>#N/A</v>
      </c>
      <c r="BI44" s="324" t="e">
        <f>#N/A</f>
        <v>#N/A</v>
      </c>
      <c r="BJ44" s="324" t="e">
        <f>#N/A</f>
        <v>#N/A</v>
      </c>
      <c r="BK44" s="324" t="e">
        <f t="shared" si="22"/>
        <v>#N/A</v>
      </c>
      <c r="BL44" s="405">
        <v>45</v>
      </c>
      <c r="BM44" s="432" t="e">
        <f>#N/A</f>
        <v>#N/A</v>
      </c>
      <c r="BN44" s="324" t="e">
        <f t="shared" si="31"/>
        <v>#N/A</v>
      </c>
      <c r="BQ44" s="324" t="e">
        <f>#N/A</f>
        <v>#N/A</v>
      </c>
      <c r="BR44" s="324" t="e">
        <f>#N/A</f>
        <v>#N/A</v>
      </c>
      <c r="BS44" s="324" t="e">
        <f>#N/A</f>
        <v>#N/A</v>
      </c>
      <c r="BT44" s="324" t="e">
        <f t="shared" si="23"/>
        <v>#N/A</v>
      </c>
      <c r="BU44" s="405"/>
      <c r="BV44" s="432" t="e">
        <f>#N/A</f>
        <v>#N/A</v>
      </c>
      <c r="BW44" s="324" t="e">
        <f t="shared" si="32"/>
        <v>#N/A</v>
      </c>
      <c r="BZ44" s="324" t="e">
        <f>#N/A</f>
        <v>#N/A</v>
      </c>
      <c r="CA44" s="324" t="e">
        <f>#N/A</f>
        <v>#N/A</v>
      </c>
      <c r="CB44" s="324" t="e">
        <f>#N/A</f>
        <v>#N/A</v>
      </c>
      <c r="CC44" s="324" t="e">
        <f t="shared" si="24"/>
        <v>#N/A</v>
      </c>
      <c r="CD44" s="405"/>
      <c r="CE44" s="432" t="e">
        <f>#N/A</f>
        <v>#N/A</v>
      </c>
      <c r="CF44" s="324" t="e">
        <f t="shared" si="33"/>
        <v>#N/A</v>
      </c>
    </row>
    <row r="45" spans="1:84">
      <c r="A45" s="324" t="e">
        <f>#N/A</f>
        <v>#N/A</v>
      </c>
      <c r="B45" s="324" t="e">
        <f>#N/A</f>
        <v>#N/A</v>
      </c>
      <c r="C45" s="429" t="e">
        <f>#N/A</f>
        <v>#N/A</v>
      </c>
      <c r="D45" s="324" t="e">
        <f>#N/A</f>
        <v>#N/A</v>
      </c>
      <c r="E45" s="430" t="e">
        <f>#N/A</f>
        <v>#N/A</v>
      </c>
      <c r="F45" s="324" t="e">
        <f>#N/A</f>
        <v>#N/A</v>
      </c>
      <c r="G45" s="324" t="e">
        <f>#N/A</f>
        <v>#N/A</v>
      </c>
      <c r="H45" s="324" t="e">
        <f>#N/A</f>
        <v>#N/A</v>
      </c>
      <c r="I45" s="324" t="e">
        <f>#N/A</f>
        <v>#N/A</v>
      </c>
      <c r="J45" s="324" t="e">
        <f>#N/A</f>
        <v>#N/A</v>
      </c>
      <c r="K45" s="324" t="e">
        <f>#N/A</f>
        <v>#N/A</v>
      </c>
      <c r="M45" s="325">
        <v>43</v>
      </c>
      <c r="O45" s="324" t="e">
        <f t="shared" si="8"/>
        <v>#N/A</v>
      </c>
      <c r="P45" s="324" t="e">
        <f t="shared" si="9"/>
        <v>#N/A</v>
      </c>
      <c r="Q45" s="324" t="e">
        <f t="shared" si="26"/>
        <v>#N/A</v>
      </c>
      <c r="R45" s="324" t="e">
        <f t="shared" si="27"/>
        <v>#N/A</v>
      </c>
      <c r="S45" s="324" t="e">
        <f t="shared" si="10"/>
        <v>#N/A</v>
      </c>
      <c r="T45" s="324" t="e">
        <f t="shared" si="11"/>
        <v>#N/A</v>
      </c>
      <c r="U45" s="405">
        <f t="shared" si="25"/>
        <v>43</v>
      </c>
      <c r="V45" s="405">
        <v>33</v>
      </c>
      <c r="W45" s="431" t="e">
        <f>#N/A</f>
        <v>#N/A</v>
      </c>
      <c r="X45" s="407">
        <f t="shared" si="12"/>
        <v>43</v>
      </c>
      <c r="Y45" s="405">
        <f t="shared" si="28"/>
        <v>0</v>
      </c>
      <c r="Z45" s="324" t="e">
        <f t="shared" si="13"/>
        <v>#N/A</v>
      </c>
      <c r="AA45" s="324" t="e">
        <f t="shared" si="14"/>
        <v>#N/A</v>
      </c>
      <c r="AB45" s="324" t="e">
        <f t="shared" si="15"/>
        <v>#N/A</v>
      </c>
      <c r="AC45" s="324" t="e">
        <f t="shared" si="16"/>
        <v>#N/A</v>
      </c>
      <c r="AD45" s="324" t="e">
        <f t="shared" si="17"/>
        <v>#N/A</v>
      </c>
      <c r="AE45" s="324" t="e">
        <f t="shared" si="18"/>
        <v>#N/A</v>
      </c>
      <c r="AG45" s="324" t="e">
        <f>#N/A</f>
        <v>#N/A</v>
      </c>
      <c r="AH45" s="324" t="e">
        <f>#N/A</f>
        <v>#N/A</v>
      </c>
      <c r="AI45" s="324" t="e">
        <f>#N/A</f>
        <v>#N/A</v>
      </c>
      <c r="AJ45" s="324" t="e">
        <f t="shared" si="19"/>
        <v>#N/A</v>
      </c>
      <c r="AK45" s="324">
        <v>43</v>
      </c>
      <c r="AL45" s="432"/>
      <c r="AP45" s="324" t="e">
        <f>#N/A</f>
        <v>#N/A</v>
      </c>
      <c r="AQ45" s="324" t="e">
        <f>#N/A</f>
        <v>#N/A</v>
      </c>
      <c r="AR45" s="324" t="e">
        <f>#N/A</f>
        <v>#N/A</v>
      </c>
      <c r="AS45" s="324" t="e">
        <f t="shared" si="20"/>
        <v>#N/A</v>
      </c>
      <c r="AT45" s="405">
        <v>25</v>
      </c>
      <c r="AU45" s="432" t="e">
        <f>#N/A</f>
        <v>#N/A</v>
      </c>
      <c r="AV45" s="324" t="e">
        <f t="shared" si="29"/>
        <v>#N/A</v>
      </c>
      <c r="AY45" s="324" t="e">
        <f>#N/A</f>
        <v>#N/A</v>
      </c>
      <c r="AZ45" s="324" t="e">
        <f>#N/A</f>
        <v>#N/A</v>
      </c>
      <c r="BA45" s="324" t="e">
        <f>#N/A</f>
        <v>#N/A</v>
      </c>
      <c r="BB45" s="324" t="e">
        <f t="shared" si="21"/>
        <v>#N/A</v>
      </c>
      <c r="BC45" s="405">
        <v>18</v>
      </c>
      <c r="BD45" s="432" t="e">
        <f>#N/A</f>
        <v>#N/A</v>
      </c>
      <c r="BE45" s="324" t="e">
        <f t="shared" si="30"/>
        <v>#N/A</v>
      </c>
      <c r="BH45" s="324" t="e">
        <f>#N/A</f>
        <v>#N/A</v>
      </c>
      <c r="BI45" s="324" t="e">
        <f>#N/A</f>
        <v>#N/A</v>
      </c>
      <c r="BJ45" s="324" t="e">
        <f>#N/A</f>
        <v>#N/A</v>
      </c>
      <c r="BK45" s="324" t="e">
        <f t="shared" si="22"/>
        <v>#N/A</v>
      </c>
      <c r="BL45" s="405">
        <v>40</v>
      </c>
      <c r="BM45" s="432" t="e">
        <f>#N/A</f>
        <v>#N/A</v>
      </c>
      <c r="BN45" s="324" t="e">
        <f t="shared" si="31"/>
        <v>#N/A</v>
      </c>
      <c r="BQ45" s="324" t="e">
        <f>#N/A</f>
        <v>#N/A</v>
      </c>
      <c r="BR45" s="324" t="e">
        <f>#N/A</f>
        <v>#N/A</v>
      </c>
      <c r="BS45" s="324" t="e">
        <f>#N/A</f>
        <v>#N/A</v>
      </c>
      <c r="BT45" s="324" t="e">
        <f t="shared" si="23"/>
        <v>#N/A</v>
      </c>
      <c r="BU45" s="405"/>
      <c r="BV45" s="432" t="e">
        <f>#N/A</f>
        <v>#N/A</v>
      </c>
      <c r="BW45" s="324" t="e">
        <f t="shared" si="32"/>
        <v>#N/A</v>
      </c>
      <c r="BZ45" s="324" t="e">
        <f>#N/A</f>
        <v>#N/A</v>
      </c>
      <c r="CA45" s="324" t="e">
        <f>#N/A</f>
        <v>#N/A</v>
      </c>
      <c r="CB45" s="324" t="e">
        <f>#N/A</f>
        <v>#N/A</v>
      </c>
      <c r="CC45" s="324" t="e">
        <f t="shared" si="24"/>
        <v>#N/A</v>
      </c>
      <c r="CD45" s="405"/>
      <c r="CE45" s="432" t="e">
        <f>#N/A</f>
        <v>#N/A</v>
      </c>
      <c r="CF45" s="324" t="e">
        <f t="shared" si="33"/>
        <v>#N/A</v>
      </c>
    </row>
    <row r="46" spans="1:84">
      <c r="A46" s="324" t="e">
        <f>#N/A</f>
        <v>#N/A</v>
      </c>
      <c r="B46" s="324" t="e">
        <f>#N/A</f>
        <v>#N/A</v>
      </c>
      <c r="C46" s="429" t="e">
        <f>#N/A</f>
        <v>#N/A</v>
      </c>
      <c r="D46" s="324" t="e">
        <f>#N/A</f>
        <v>#N/A</v>
      </c>
      <c r="E46" s="430" t="e">
        <f>#N/A</f>
        <v>#N/A</v>
      </c>
      <c r="F46" s="324" t="e">
        <f>#N/A</f>
        <v>#N/A</v>
      </c>
      <c r="G46" s="324" t="e">
        <f>#N/A</f>
        <v>#N/A</v>
      </c>
      <c r="H46" s="324" t="e">
        <f>#N/A</f>
        <v>#N/A</v>
      </c>
      <c r="I46" s="324" t="e">
        <f>#N/A</f>
        <v>#N/A</v>
      </c>
      <c r="J46" s="324" t="e">
        <f>#N/A</f>
        <v>#N/A</v>
      </c>
      <c r="K46" s="324" t="e">
        <f>#N/A</f>
        <v>#N/A</v>
      </c>
      <c r="M46" s="325">
        <v>44</v>
      </c>
      <c r="O46" s="324" t="e">
        <f t="shared" si="8"/>
        <v>#N/A</v>
      </c>
      <c r="P46" s="324" t="e">
        <f t="shared" si="9"/>
        <v>#N/A</v>
      </c>
      <c r="Q46" s="324" t="e">
        <f t="shared" si="26"/>
        <v>#N/A</v>
      </c>
      <c r="R46" s="324" t="e">
        <f t="shared" si="27"/>
        <v>#N/A</v>
      </c>
      <c r="S46" s="324" t="e">
        <f t="shared" si="10"/>
        <v>#N/A</v>
      </c>
      <c r="T46" s="324" t="e">
        <f t="shared" si="11"/>
        <v>#N/A</v>
      </c>
      <c r="U46" s="405">
        <f t="shared" si="25"/>
        <v>44</v>
      </c>
      <c r="V46" s="405">
        <v>32</v>
      </c>
      <c r="W46" s="431" t="e">
        <f>#N/A</f>
        <v>#N/A</v>
      </c>
      <c r="X46" s="407">
        <f t="shared" si="12"/>
        <v>44</v>
      </c>
      <c r="Y46" s="405">
        <f t="shared" si="28"/>
        <v>0</v>
      </c>
      <c r="Z46" s="324" t="e">
        <f t="shared" si="13"/>
        <v>#N/A</v>
      </c>
      <c r="AA46" s="324" t="e">
        <f t="shared" si="14"/>
        <v>#N/A</v>
      </c>
      <c r="AB46" s="324" t="e">
        <f t="shared" si="15"/>
        <v>#N/A</v>
      </c>
      <c r="AC46" s="324" t="e">
        <f t="shared" si="16"/>
        <v>#N/A</v>
      </c>
      <c r="AD46" s="324" t="e">
        <f t="shared" si="17"/>
        <v>#N/A</v>
      </c>
      <c r="AE46" s="324" t="e">
        <f t="shared" si="18"/>
        <v>#N/A</v>
      </c>
      <c r="AG46" s="324" t="e">
        <f>#N/A</f>
        <v>#N/A</v>
      </c>
      <c r="AH46" s="324" t="e">
        <f>#N/A</f>
        <v>#N/A</v>
      </c>
      <c r="AI46" s="324" t="e">
        <f>#N/A</f>
        <v>#N/A</v>
      </c>
      <c r="AJ46" s="324" t="e">
        <f t="shared" si="19"/>
        <v>#N/A</v>
      </c>
      <c r="AK46" s="324">
        <v>44</v>
      </c>
      <c r="AL46" s="432"/>
      <c r="AP46" s="324" t="e">
        <f>#N/A</f>
        <v>#N/A</v>
      </c>
      <c r="AQ46" s="324" t="e">
        <f>#N/A</f>
        <v>#N/A</v>
      </c>
      <c r="AR46" s="324" t="e">
        <f>#N/A</f>
        <v>#N/A</v>
      </c>
      <c r="AS46" s="324" t="e">
        <f t="shared" si="20"/>
        <v>#N/A</v>
      </c>
      <c r="AT46" s="405">
        <v>27</v>
      </c>
      <c r="AU46" s="432" t="e">
        <f>#N/A</f>
        <v>#N/A</v>
      </c>
      <c r="AV46" s="324" t="e">
        <f t="shared" si="29"/>
        <v>#N/A</v>
      </c>
      <c r="AY46" s="324" t="e">
        <f>#N/A</f>
        <v>#N/A</v>
      </c>
      <c r="AZ46" s="324" t="e">
        <f>#N/A</f>
        <v>#N/A</v>
      </c>
      <c r="BA46" s="324" t="e">
        <f>#N/A</f>
        <v>#N/A</v>
      </c>
      <c r="BB46" s="324" t="e">
        <f t="shared" si="21"/>
        <v>#N/A</v>
      </c>
      <c r="BC46" s="405">
        <v>32</v>
      </c>
      <c r="BD46" s="432" t="e">
        <f>#N/A</f>
        <v>#N/A</v>
      </c>
      <c r="BE46" s="324" t="e">
        <f t="shared" si="30"/>
        <v>#N/A</v>
      </c>
      <c r="BH46" s="324" t="e">
        <f>#N/A</f>
        <v>#N/A</v>
      </c>
      <c r="BI46" s="324" t="e">
        <f>#N/A</f>
        <v>#N/A</v>
      </c>
      <c r="BJ46" s="324" t="e">
        <f>#N/A</f>
        <v>#N/A</v>
      </c>
      <c r="BK46" s="324" t="e">
        <f t="shared" si="22"/>
        <v>#N/A</v>
      </c>
      <c r="BL46" s="405">
        <v>32</v>
      </c>
      <c r="BM46" s="432" t="e">
        <f>#N/A</f>
        <v>#N/A</v>
      </c>
      <c r="BN46" s="324" t="e">
        <f t="shared" si="31"/>
        <v>#N/A</v>
      </c>
      <c r="BQ46" s="324" t="e">
        <f>#N/A</f>
        <v>#N/A</v>
      </c>
      <c r="BR46" s="324" t="e">
        <f>#N/A</f>
        <v>#N/A</v>
      </c>
      <c r="BS46" s="324" t="e">
        <f>#N/A</f>
        <v>#N/A</v>
      </c>
      <c r="BT46" s="324" t="e">
        <f t="shared" si="23"/>
        <v>#N/A</v>
      </c>
      <c r="BU46" s="405"/>
      <c r="BV46" s="432" t="e">
        <f>#N/A</f>
        <v>#N/A</v>
      </c>
      <c r="BW46" s="324" t="e">
        <f t="shared" si="32"/>
        <v>#N/A</v>
      </c>
      <c r="BZ46" s="324" t="e">
        <f>#N/A</f>
        <v>#N/A</v>
      </c>
      <c r="CA46" s="324" t="e">
        <f>#N/A</f>
        <v>#N/A</v>
      </c>
      <c r="CB46" s="324" t="e">
        <f>#N/A</f>
        <v>#N/A</v>
      </c>
      <c r="CC46" s="324" t="e">
        <f t="shared" si="24"/>
        <v>#N/A</v>
      </c>
      <c r="CD46" s="405"/>
      <c r="CE46" s="432" t="e">
        <f>#N/A</f>
        <v>#N/A</v>
      </c>
      <c r="CF46" s="324" t="e">
        <f t="shared" si="33"/>
        <v>#N/A</v>
      </c>
    </row>
    <row r="47" spans="1:84">
      <c r="A47" s="324" t="e">
        <f>#N/A</f>
        <v>#N/A</v>
      </c>
      <c r="B47" s="324" t="e">
        <f>#N/A</f>
        <v>#N/A</v>
      </c>
      <c r="C47" s="429" t="e">
        <f>#N/A</f>
        <v>#N/A</v>
      </c>
      <c r="D47" s="324" t="e">
        <f>#N/A</f>
        <v>#N/A</v>
      </c>
      <c r="E47" s="430" t="e">
        <f>#N/A</f>
        <v>#N/A</v>
      </c>
      <c r="F47" s="324" t="e">
        <f>#N/A</f>
        <v>#N/A</v>
      </c>
      <c r="G47" s="324" t="e">
        <f>#N/A</f>
        <v>#N/A</v>
      </c>
      <c r="H47" s="324" t="e">
        <f>#N/A</f>
        <v>#N/A</v>
      </c>
      <c r="I47" s="324" t="e">
        <f>#N/A</f>
        <v>#N/A</v>
      </c>
      <c r="J47" s="324" t="e">
        <f>#N/A</f>
        <v>#N/A</v>
      </c>
      <c r="K47" s="324" t="e">
        <f>#N/A</f>
        <v>#N/A</v>
      </c>
      <c r="M47" s="325">
        <v>45</v>
      </c>
      <c r="O47" s="324" t="e">
        <f t="shared" si="8"/>
        <v>#N/A</v>
      </c>
      <c r="P47" s="324" t="e">
        <f t="shared" si="9"/>
        <v>#N/A</v>
      </c>
      <c r="Q47" s="324" t="e">
        <f t="shared" si="26"/>
        <v>#N/A</v>
      </c>
      <c r="R47" s="324" t="e">
        <f t="shared" si="27"/>
        <v>#N/A</v>
      </c>
      <c r="S47" s="324" t="e">
        <f t="shared" si="10"/>
        <v>#N/A</v>
      </c>
      <c r="T47" s="324" t="e">
        <f t="shared" si="11"/>
        <v>#N/A</v>
      </c>
      <c r="U47" s="405">
        <f t="shared" si="25"/>
        <v>45</v>
      </c>
      <c r="V47" s="405">
        <v>36</v>
      </c>
      <c r="W47" s="431" t="e">
        <f>#N/A</f>
        <v>#N/A</v>
      </c>
      <c r="X47" s="407">
        <f t="shared" si="12"/>
        <v>45</v>
      </c>
      <c r="Y47" s="405">
        <f t="shared" si="28"/>
        <v>0</v>
      </c>
      <c r="Z47" s="324" t="e">
        <f t="shared" si="13"/>
        <v>#N/A</v>
      </c>
      <c r="AA47" s="324" t="e">
        <f t="shared" si="14"/>
        <v>#N/A</v>
      </c>
      <c r="AB47" s="324" t="e">
        <f t="shared" si="15"/>
        <v>#N/A</v>
      </c>
      <c r="AC47" s="324" t="e">
        <f t="shared" si="16"/>
        <v>#N/A</v>
      </c>
      <c r="AD47" s="324" t="e">
        <f t="shared" si="17"/>
        <v>#N/A</v>
      </c>
      <c r="AE47" s="324" t="e">
        <f t="shared" si="18"/>
        <v>#N/A</v>
      </c>
      <c r="AG47" s="324" t="e">
        <f>#N/A</f>
        <v>#N/A</v>
      </c>
      <c r="AH47" s="324" t="e">
        <f>#N/A</f>
        <v>#N/A</v>
      </c>
      <c r="AI47" s="324" t="e">
        <f>#N/A</f>
        <v>#N/A</v>
      </c>
      <c r="AJ47" s="324" t="e">
        <f t="shared" si="19"/>
        <v>#N/A</v>
      </c>
      <c r="AK47" s="324">
        <v>45</v>
      </c>
      <c r="AL47" s="432"/>
      <c r="AP47" s="324" t="e">
        <f>#N/A</f>
        <v>#N/A</v>
      </c>
      <c r="AQ47" s="324" t="e">
        <f>#N/A</f>
        <v>#N/A</v>
      </c>
      <c r="AR47" s="324" t="e">
        <f>#N/A</f>
        <v>#N/A</v>
      </c>
      <c r="AS47" s="324" t="e">
        <f t="shared" si="20"/>
        <v>#N/A</v>
      </c>
      <c r="AT47" s="405">
        <v>46</v>
      </c>
      <c r="AU47" s="432" t="e">
        <f>#N/A</f>
        <v>#N/A</v>
      </c>
      <c r="AV47" s="324" t="e">
        <f t="shared" si="29"/>
        <v>#N/A</v>
      </c>
      <c r="AY47" s="324" t="e">
        <f>#N/A</f>
        <v>#N/A</v>
      </c>
      <c r="AZ47" s="324" t="e">
        <f>#N/A</f>
        <v>#N/A</v>
      </c>
      <c r="BA47" s="324" t="e">
        <f>#N/A</f>
        <v>#N/A</v>
      </c>
      <c r="BB47" s="324" t="e">
        <f t="shared" si="21"/>
        <v>#N/A</v>
      </c>
      <c r="BC47" s="405">
        <v>46</v>
      </c>
      <c r="BD47" s="432" t="e">
        <f>#N/A</f>
        <v>#N/A</v>
      </c>
      <c r="BE47" s="324" t="e">
        <f t="shared" si="30"/>
        <v>#N/A</v>
      </c>
      <c r="BH47" s="324" t="e">
        <f>#N/A</f>
        <v>#N/A</v>
      </c>
      <c r="BI47" s="324" t="e">
        <f>#N/A</f>
        <v>#N/A</v>
      </c>
      <c r="BJ47" s="324" t="e">
        <f>#N/A</f>
        <v>#N/A</v>
      </c>
      <c r="BK47" s="324" t="e">
        <f t="shared" si="22"/>
        <v>#N/A</v>
      </c>
      <c r="BL47" s="405">
        <v>36</v>
      </c>
      <c r="BM47" s="432" t="e">
        <f>#N/A</f>
        <v>#N/A</v>
      </c>
      <c r="BN47" s="324" t="e">
        <f t="shared" si="31"/>
        <v>#N/A</v>
      </c>
      <c r="BQ47" s="324" t="e">
        <f>#N/A</f>
        <v>#N/A</v>
      </c>
      <c r="BR47" s="324" t="e">
        <f>#N/A</f>
        <v>#N/A</v>
      </c>
      <c r="BS47" s="324" t="e">
        <f>#N/A</f>
        <v>#N/A</v>
      </c>
      <c r="BT47" s="324" t="e">
        <f t="shared" si="23"/>
        <v>#N/A</v>
      </c>
      <c r="BU47" s="405"/>
      <c r="BV47" s="432" t="e">
        <f>#N/A</f>
        <v>#N/A</v>
      </c>
      <c r="BW47" s="324" t="e">
        <f t="shared" si="32"/>
        <v>#N/A</v>
      </c>
      <c r="BZ47" s="324" t="e">
        <f>#N/A</f>
        <v>#N/A</v>
      </c>
      <c r="CA47" s="324" t="e">
        <f>#N/A</f>
        <v>#N/A</v>
      </c>
      <c r="CB47" s="324" t="e">
        <f>#N/A</f>
        <v>#N/A</v>
      </c>
      <c r="CC47" s="324" t="e">
        <f t="shared" si="24"/>
        <v>#N/A</v>
      </c>
      <c r="CD47" s="405"/>
      <c r="CE47" s="432" t="e">
        <f>#N/A</f>
        <v>#N/A</v>
      </c>
      <c r="CF47" s="324" t="e">
        <f t="shared" si="33"/>
        <v>#N/A</v>
      </c>
    </row>
    <row r="48" spans="1:84">
      <c r="A48" s="324" t="e">
        <f>#N/A</f>
        <v>#N/A</v>
      </c>
      <c r="B48" s="324" t="e">
        <f>#N/A</f>
        <v>#N/A</v>
      </c>
      <c r="C48" s="429" t="e">
        <f>#N/A</f>
        <v>#N/A</v>
      </c>
      <c r="D48" s="324" t="e">
        <f>#N/A</f>
        <v>#N/A</v>
      </c>
      <c r="E48" s="430" t="e">
        <f>#N/A</f>
        <v>#N/A</v>
      </c>
      <c r="F48" s="324" t="e">
        <f>#N/A</f>
        <v>#N/A</v>
      </c>
      <c r="G48" s="324" t="e">
        <f>#N/A</f>
        <v>#N/A</v>
      </c>
      <c r="H48" s="324" t="e">
        <f>#N/A</f>
        <v>#N/A</v>
      </c>
      <c r="I48" s="324" t="e">
        <f>#N/A</f>
        <v>#N/A</v>
      </c>
      <c r="J48" s="324" t="e">
        <f>#N/A</f>
        <v>#N/A</v>
      </c>
      <c r="K48" s="324" t="e">
        <f>#N/A</f>
        <v>#N/A</v>
      </c>
      <c r="M48" s="325">
        <v>46</v>
      </c>
      <c r="O48" s="324" t="e">
        <f t="shared" si="8"/>
        <v>#N/A</v>
      </c>
      <c r="P48" s="324" t="e">
        <f t="shared" si="9"/>
        <v>#N/A</v>
      </c>
      <c r="Q48" s="324" t="e">
        <f t="shared" si="26"/>
        <v>#N/A</v>
      </c>
      <c r="R48" s="324" t="e">
        <f t="shared" si="27"/>
        <v>#N/A</v>
      </c>
      <c r="S48" s="324" t="e">
        <f t="shared" si="10"/>
        <v>#N/A</v>
      </c>
      <c r="T48" s="324" t="e">
        <f t="shared" si="11"/>
        <v>#N/A</v>
      </c>
      <c r="U48" s="405">
        <f t="shared" si="25"/>
        <v>46</v>
      </c>
      <c r="V48" s="405">
        <v>45</v>
      </c>
      <c r="W48" s="431" t="e">
        <f>#N/A</f>
        <v>#N/A</v>
      </c>
      <c r="X48" s="407">
        <f t="shared" si="12"/>
        <v>46</v>
      </c>
      <c r="Y48" s="405">
        <f t="shared" si="28"/>
        <v>0</v>
      </c>
      <c r="Z48" s="324" t="e">
        <f t="shared" si="13"/>
        <v>#N/A</v>
      </c>
      <c r="AA48" s="324" t="e">
        <f t="shared" si="14"/>
        <v>#N/A</v>
      </c>
      <c r="AB48" s="324" t="e">
        <f t="shared" si="15"/>
        <v>#N/A</v>
      </c>
      <c r="AC48" s="324" t="e">
        <f t="shared" si="16"/>
        <v>#N/A</v>
      </c>
      <c r="AD48" s="324" t="e">
        <f t="shared" si="17"/>
        <v>#N/A</v>
      </c>
      <c r="AE48" s="324" t="e">
        <f t="shared" si="18"/>
        <v>#N/A</v>
      </c>
      <c r="AG48" s="324" t="e">
        <f>#N/A</f>
        <v>#N/A</v>
      </c>
      <c r="AH48" s="324" t="e">
        <f>#N/A</f>
        <v>#N/A</v>
      </c>
      <c r="AI48" s="324" t="e">
        <f>#N/A</f>
        <v>#N/A</v>
      </c>
      <c r="AJ48" s="324" t="e">
        <f t="shared" si="19"/>
        <v>#N/A</v>
      </c>
      <c r="AK48" s="324">
        <v>46</v>
      </c>
      <c r="AL48" s="432"/>
      <c r="AP48" s="324" t="e">
        <f>#N/A</f>
        <v>#N/A</v>
      </c>
      <c r="AQ48" s="324" t="e">
        <f>#N/A</f>
        <v>#N/A</v>
      </c>
      <c r="AR48" s="324" t="e">
        <f>#N/A</f>
        <v>#N/A</v>
      </c>
      <c r="AS48" s="324" t="e">
        <f t="shared" si="20"/>
        <v>#N/A</v>
      </c>
      <c r="AT48" s="405">
        <v>35</v>
      </c>
      <c r="AU48" s="432" t="e">
        <f>#N/A</f>
        <v>#N/A</v>
      </c>
      <c r="AV48" s="324" t="e">
        <f t="shared" si="29"/>
        <v>#N/A</v>
      </c>
      <c r="AY48" s="324" t="e">
        <f>#N/A</f>
        <v>#N/A</v>
      </c>
      <c r="AZ48" s="324" t="e">
        <f>#N/A</f>
        <v>#N/A</v>
      </c>
      <c r="BA48" s="324" t="e">
        <f>#N/A</f>
        <v>#N/A</v>
      </c>
      <c r="BB48" s="324" t="e">
        <f t="shared" si="21"/>
        <v>#N/A</v>
      </c>
      <c r="BC48" s="405">
        <v>24</v>
      </c>
      <c r="BD48" s="432" t="e">
        <f>#N/A</f>
        <v>#N/A</v>
      </c>
      <c r="BE48" s="324" t="e">
        <f t="shared" si="30"/>
        <v>#N/A</v>
      </c>
      <c r="BH48" s="324" t="e">
        <f>#N/A</f>
        <v>#N/A</v>
      </c>
      <c r="BI48" s="324" t="e">
        <f>#N/A</f>
        <v>#N/A</v>
      </c>
      <c r="BJ48" s="324" t="e">
        <f>#N/A</f>
        <v>#N/A</v>
      </c>
      <c r="BK48" s="324" t="e">
        <f t="shared" si="22"/>
        <v>#N/A</v>
      </c>
      <c r="BL48" s="405">
        <v>24</v>
      </c>
      <c r="BM48" s="432" t="e">
        <f>#N/A</f>
        <v>#N/A</v>
      </c>
      <c r="BN48" s="324" t="e">
        <f t="shared" si="31"/>
        <v>#N/A</v>
      </c>
      <c r="BQ48" s="324" t="e">
        <f>#N/A</f>
        <v>#N/A</v>
      </c>
      <c r="BR48" s="324" t="e">
        <f>#N/A</f>
        <v>#N/A</v>
      </c>
      <c r="BS48" s="324" t="e">
        <f>#N/A</f>
        <v>#N/A</v>
      </c>
      <c r="BT48" s="324" t="e">
        <f t="shared" si="23"/>
        <v>#N/A</v>
      </c>
      <c r="BU48" s="405"/>
      <c r="BV48" s="432" t="e">
        <f>#N/A</f>
        <v>#N/A</v>
      </c>
      <c r="BW48" s="324" t="e">
        <f t="shared" si="32"/>
        <v>#N/A</v>
      </c>
      <c r="BZ48" s="324" t="e">
        <f>#N/A</f>
        <v>#N/A</v>
      </c>
      <c r="CA48" s="324" t="e">
        <f>#N/A</f>
        <v>#N/A</v>
      </c>
      <c r="CB48" s="324" t="e">
        <f>#N/A</f>
        <v>#N/A</v>
      </c>
      <c r="CC48" s="324" t="e">
        <f t="shared" si="24"/>
        <v>#N/A</v>
      </c>
      <c r="CD48" s="405"/>
      <c r="CE48" s="432" t="e">
        <f>#N/A</f>
        <v>#N/A</v>
      </c>
      <c r="CF48" s="324" t="e">
        <f t="shared" si="33"/>
        <v>#N/A</v>
      </c>
    </row>
    <row r="49" spans="1:84">
      <c r="A49" s="324" t="e">
        <f>#N/A</f>
        <v>#N/A</v>
      </c>
      <c r="B49" s="324" t="e">
        <f>#N/A</f>
        <v>#N/A</v>
      </c>
      <c r="C49" s="429" t="e">
        <f>#N/A</f>
        <v>#N/A</v>
      </c>
      <c r="D49" s="324" t="e">
        <f>#N/A</f>
        <v>#N/A</v>
      </c>
      <c r="E49" s="430" t="e">
        <f>#N/A</f>
        <v>#N/A</v>
      </c>
      <c r="F49" s="324" t="e">
        <f>#N/A</f>
        <v>#N/A</v>
      </c>
      <c r="G49" s="324" t="e">
        <f>#N/A</f>
        <v>#N/A</v>
      </c>
      <c r="H49" s="324" t="e">
        <f>#N/A</f>
        <v>#N/A</v>
      </c>
      <c r="I49" s="324" t="e">
        <f>#N/A</f>
        <v>#N/A</v>
      </c>
      <c r="J49" s="324" t="e">
        <f>#N/A</f>
        <v>#N/A</v>
      </c>
      <c r="K49" s="324" t="e">
        <f>#N/A</f>
        <v>#N/A</v>
      </c>
      <c r="M49" s="325">
        <v>47</v>
      </c>
      <c r="O49" s="324" t="e">
        <f t="shared" si="8"/>
        <v>#N/A</v>
      </c>
      <c r="P49" s="324" t="e">
        <f t="shared" si="9"/>
        <v>#N/A</v>
      </c>
      <c r="Q49" s="324" t="e">
        <f t="shared" si="26"/>
        <v>#N/A</v>
      </c>
      <c r="R49" s="324" t="e">
        <f t="shared" si="27"/>
        <v>#N/A</v>
      </c>
      <c r="S49" s="324" t="e">
        <f t="shared" si="10"/>
        <v>#N/A</v>
      </c>
      <c r="T49" s="324" t="e">
        <f t="shared" si="11"/>
        <v>#N/A</v>
      </c>
      <c r="U49" s="405">
        <f t="shared" si="25"/>
        <v>47</v>
      </c>
      <c r="V49" s="405" t="s">
        <v>2016</v>
      </c>
      <c r="W49" s="431" t="e">
        <f>#N/A</f>
        <v>#N/A</v>
      </c>
      <c r="X49" s="407">
        <f t="shared" si="12"/>
        <v>47</v>
      </c>
      <c r="Y49" s="405">
        <f t="shared" si="28"/>
        <v>0</v>
      </c>
      <c r="Z49" s="324" t="e">
        <f t="shared" si="13"/>
        <v>#N/A</v>
      </c>
      <c r="AA49" s="324" t="e">
        <f t="shared" si="14"/>
        <v>#N/A</v>
      </c>
      <c r="AB49" s="324" t="e">
        <f t="shared" si="15"/>
        <v>#N/A</v>
      </c>
      <c r="AC49" s="324" t="e">
        <f t="shared" si="16"/>
        <v>#N/A</v>
      </c>
      <c r="AD49" s="324" t="e">
        <f t="shared" si="17"/>
        <v>#N/A</v>
      </c>
      <c r="AE49" s="324" t="e">
        <f t="shared" si="18"/>
        <v>#N/A</v>
      </c>
      <c r="AG49" s="324" t="e">
        <f>#N/A</f>
        <v>#N/A</v>
      </c>
      <c r="AH49" s="324" t="e">
        <f>#N/A</f>
        <v>#N/A</v>
      </c>
      <c r="AI49" s="324" t="e">
        <f>#N/A</f>
        <v>#N/A</v>
      </c>
      <c r="AJ49" s="324" t="e">
        <f t="shared" si="19"/>
        <v>#N/A</v>
      </c>
      <c r="AK49" s="324">
        <v>47</v>
      </c>
      <c r="AL49" s="432"/>
      <c r="AP49" s="324" t="e">
        <f>#N/A</f>
        <v>#N/A</v>
      </c>
      <c r="AQ49" s="324" t="e">
        <f>#N/A</f>
        <v>#N/A</v>
      </c>
      <c r="AR49" s="324" t="e">
        <f>#N/A</f>
        <v>#N/A</v>
      </c>
      <c r="AS49" s="324" t="e">
        <f t="shared" si="20"/>
        <v>#N/A</v>
      </c>
      <c r="AT49" s="405" t="s">
        <v>2016</v>
      </c>
      <c r="AU49" s="432" t="e">
        <f>#N/A</f>
        <v>#N/A</v>
      </c>
      <c r="AV49" s="324" t="e">
        <f t="shared" si="29"/>
        <v>#N/A</v>
      </c>
      <c r="AY49" s="324" t="e">
        <f>#N/A</f>
        <v>#N/A</v>
      </c>
      <c r="AZ49" s="324" t="e">
        <f>#N/A</f>
        <v>#N/A</v>
      </c>
      <c r="BA49" s="324" t="e">
        <f>#N/A</f>
        <v>#N/A</v>
      </c>
      <c r="BB49" s="324" t="e">
        <f t="shared" si="21"/>
        <v>#N/A</v>
      </c>
      <c r="BC49" s="405" t="s">
        <v>2016</v>
      </c>
      <c r="BD49" s="432" t="e">
        <f>#N/A</f>
        <v>#N/A</v>
      </c>
      <c r="BE49" s="324" t="e">
        <f t="shared" si="30"/>
        <v>#N/A</v>
      </c>
      <c r="BH49" s="324" t="e">
        <f>#N/A</f>
        <v>#N/A</v>
      </c>
      <c r="BI49" s="324" t="e">
        <f>#N/A</f>
        <v>#N/A</v>
      </c>
      <c r="BJ49" s="324" t="e">
        <f>#N/A</f>
        <v>#N/A</v>
      </c>
      <c r="BK49" s="324" t="e">
        <f t="shared" si="22"/>
        <v>#N/A</v>
      </c>
      <c r="BL49" s="405" t="s">
        <v>2016</v>
      </c>
      <c r="BM49" s="432" t="e">
        <f>#N/A</f>
        <v>#N/A</v>
      </c>
      <c r="BN49" s="324" t="e">
        <f t="shared" si="31"/>
        <v>#N/A</v>
      </c>
      <c r="BQ49" s="324" t="e">
        <f>#N/A</f>
        <v>#N/A</v>
      </c>
      <c r="BR49" s="324" t="e">
        <f>#N/A</f>
        <v>#N/A</v>
      </c>
      <c r="BS49" s="324" t="e">
        <f>#N/A</f>
        <v>#N/A</v>
      </c>
      <c r="BT49" s="324" t="e">
        <f t="shared" si="23"/>
        <v>#N/A</v>
      </c>
      <c r="BU49" s="405"/>
      <c r="BV49" s="432" t="e">
        <f>#N/A</f>
        <v>#N/A</v>
      </c>
      <c r="BW49" s="324" t="e">
        <f t="shared" si="32"/>
        <v>#N/A</v>
      </c>
      <c r="BZ49" s="324" t="e">
        <f>#N/A</f>
        <v>#N/A</v>
      </c>
      <c r="CA49" s="324" t="e">
        <f>#N/A</f>
        <v>#N/A</v>
      </c>
      <c r="CB49" s="324" t="e">
        <f>#N/A</f>
        <v>#N/A</v>
      </c>
      <c r="CC49" s="324" t="e">
        <f t="shared" si="24"/>
        <v>#N/A</v>
      </c>
      <c r="CD49" s="405"/>
      <c r="CE49" s="432" t="e">
        <f>#N/A</f>
        <v>#N/A</v>
      </c>
      <c r="CF49" s="324" t="e">
        <f t="shared" si="33"/>
        <v>#N/A</v>
      </c>
    </row>
    <row r="50" spans="1:84">
      <c r="A50" s="324" t="e">
        <f>#N/A</f>
        <v>#N/A</v>
      </c>
      <c r="B50" s="324" t="e">
        <f>#N/A</f>
        <v>#N/A</v>
      </c>
      <c r="C50" s="429" t="e">
        <f>#N/A</f>
        <v>#N/A</v>
      </c>
      <c r="D50" s="324" t="e">
        <f>#N/A</f>
        <v>#N/A</v>
      </c>
      <c r="E50" s="430" t="e">
        <f>#N/A</f>
        <v>#N/A</v>
      </c>
      <c r="F50" s="324" t="e">
        <f>#N/A</f>
        <v>#N/A</v>
      </c>
      <c r="G50" s="324" t="e">
        <f>#N/A</f>
        <v>#N/A</v>
      </c>
      <c r="H50" s="324" t="e">
        <f>#N/A</f>
        <v>#N/A</v>
      </c>
      <c r="I50" s="324" t="e">
        <f>#N/A</f>
        <v>#N/A</v>
      </c>
      <c r="J50" s="324" t="e">
        <f>#N/A</f>
        <v>#N/A</v>
      </c>
      <c r="K50" s="324" t="e">
        <f>#N/A</f>
        <v>#N/A</v>
      </c>
      <c r="M50" s="325">
        <v>48</v>
      </c>
      <c r="O50" s="324" t="e">
        <f t="shared" si="8"/>
        <v>#N/A</v>
      </c>
      <c r="P50" s="324" t="e">
        <f t="shared" si="9"/>
        <v>#N/A</v>
      </c>
      <c r="Q50" s="324" t="e">
        <f t="shared" si="26"/>
        <v>#N/A</v>
      </c>
      <c r="R50" s="324" t="e">
        <f t="shared" si="27"/>
        <v>#N/A</v>
      </c>
      <c r="S50" s="324" t="e">
        <f t="shared" si="10"/>
        <v>#N/A</v>
      </c>
      <c r="T50" s="324" t="e">
        <f t="shared" si="11"/>
        <v>#N/A</v>
      </c>
      <c r="U50" s="405">
        <f t="shared" si="25"/>
        <v>48</v>
      </c>
      <c r="V50" s="405" t="s">
        <v>2016</v>
      </c>
      <c r="W50" s="431" t="e">
        <f>#N/A</f>
        <v>#N/A</v>
      </c>
      <c r="X50" s="407">
        <f t="shared" si="12"/>
        <v>48</v>
      </c>
      <c r="Y50" s="405">
        <f t="shared" si="28"/>
        <v>0</v>
      </c>
      <c r="Z50" s="324" t="e">
        <f t="shared" si="13"/>
        <v>#N/A</v>
      </c>
      <c r="AA50" s="324" t="e">
        <f t="shared" si="14"/>
        <v>#N/A</v>
      </c>
      <c r="AB50" s="324" t="e">
        <f t="shared" si="15"/>
        <v>#N/A</v>
      </c>
      <c r="AC50" s="324" t="e">
        <f t="shared" si="16"/>
        <v>#N/A</v>
      </c>
      <c r="AD50" s="324" t="e">
        <f t="shared" si="17"/>
        <v>#N/A</v>
      </c>
      <c r="AE50" s="324" t="e">
        <f t="shared" si="18"/>
        <v>#N/A</v>
      </c>
      <c r="AG50" s="324" t="e">
        <f>#N/A</f>
        <v>#N/A</v>
      </c>
      <c r="AH50" s="324" t="e">
        <f>#N/A</f>
        <v>#N/A</v>
      </c>
      <c r="AI50" s="324" t="e">
        <f>#N/A</f>
        <v>#N/A</v>
      </c>
      <c r="AJ50" s="324" t="e">
        <f t="shared" si="19"/>
        <v>#N/A</v>
      </c>
      <c r="AK50" s="324">
        <v>48</v>
      </c>
      <c r="AL50" s="432"/>
      <c r="AP50" s="324" t="e">
        <f>#N/A</f>
        <v>#N/A</v>
      </c>
      <c r="AQ50" s="324" t="e">
        <f>#N/A</f>
        <v>#N/A</v>
      </c>
      <c r="AR50" s="324" t="e">
        <f>#N/A</f>
        <v>#N/A</v>
      </c>
      <c r="AS50" s="324" t="e">
        <f t="shared" si="20"/>
        <v>#N/A</v>
      </c>
      <c r="AT50" s="405" t="s">
        <v>2016</v>
      </c>
      <c r="AU50" s="432" t="e">
        <f>#N/A</f>
        <v>#N/A</v>
      </c>
      <c r="AV50" s="324" t="e">
        <f t="shared" si="29"/>
        <v>#N/A</v>
      </c>
      <c r="AY50" s="324" t="e">
        <f>#N/A</f>
        <v>#N/A</v>
      </c>
      <c r="AZ50" s="324" t="e">
        <f>#N/A</f>
        <v>#N/A</v>
      </c>
      <c r="BA50" s="324" t="e">
        <f>#N/A</f>
        <v>#N/A</v>
      </c>
      <c r="BB50" s="324" t="e">
        <f t="shared" si="21"/>
        <v>#N/A</v>
      </c>
      <c r="BC50" s="405" t="s">
        <v>2016</v>
      </c>
      <c r="BD50" s="432" t="e">
        <f>#N/A</f>
        <v>#N/A</v>
      </c>
      <c r="BE50" s="324" t="e">
        <f t="shared" si="30"/>
        <v>#N/A</v>
      </c>
      <c r="BH50" s="324" t="e">
        <f>#N/A</f>
        <v>#N/A</v>
      </c>
      <c r="BI50" s="324" t="e">
        <f>#N/A</f>
        <v>#N/A</v>
      </c>
      <c r="BJ50" s="324" t="e">
        <f>#N/A</f>
        <v>#N/A</v>
      </c>
      <c r="BK50" s="324" t="e">
        <f t="shared" si="22"/>
        <v>#N/A</v>
      </c>
      <c r="BL50" s="405" t="s">
        <v>2016</v>
      </c>
      <c r="BM50" s="432" t="e">
        <f>#N/A</f>
        <v>#N/A</v>
      </c>
      <c r="BN50" s="324" t="e">
        <f t="shared" si="31"/>
        <v>#N/A</v>
      </c>
      <c r="BQ50" s="324" t="e">
        <f>#N/A</f>
        <v>#N/A</v>
      </c>
      <c r="BR50" s="324" t="e">
        <f>#N/A</f>
        <v>#N/A</v>
      </c>
      <c r="BS50" s="324" t="e">
        <f>#N/A</f>
        <v>#N/A</v>
      </c>
      <c r="BT50" s="324" t="e">
        <f t="shared" si="23"/>
        <v>#N/A</v>
      </c>
      <c r="BU50" s="405"/>
      <c r="BV50" s="432" t="e">
        <f>#N/A</f>
        <v>#N/A</v>
      </c>
      <c r="BW50" s="324" t="e">
        <f t="shared" si="32"/>
        <v>#N/A</v>
      </c>
      <c r="BZ50" s="324" t="e">
        <f>#N/A</f>
        <v>#N/A</v>
      </c>
      <c r="CA50" s="324" t="e">
        <f>#N/A</f>
        <v>#N/A</v>
      </c>
      <c r="CB50" s="324" t="e">
        <f>#N/A</f>
        <v>#N/A</v>
      </c>
      <c r="CC50" s="324" t="e">
        <f t="shared" si="24"/>
        <v>#N/A</v>
      </c>
      <c r="CD50" s="405"/>
      <c r="CE50" s="432" t="e">
        <f>#N/A</f>
        <v>#N/A</v>
      </c>
      <c r="CF50" s="324" t="e">
        <f t="shared" si="33"/>
        <v>#N/A</v>
      </c>
    </row>
    <row r="51" spans="1:84">
      <c r="A51" s="324" t="e">
        <f>#N/A</f>
        <v>#N/A</v>
      </c>
      <c r="B51" s="324" t="e">
        <f>#N/A</f>
        <v>#N/A</v>
      </c>
      <c r="C51" s="429" t="e">
        <f>#N/A</f>
        <v>#N/A</v>
      </c>
      <c r="D51" s="324" t="e">
        <f>#N/A</f>
        <v>#N/A</v>
      </c>
      <c r="E51" s="430" t="e">
        <f>#N/A</f>
        <v>#N/A</v>
      </c>
      <c r="F51" s="324" t="e">
        <f>#N/A</f>
        <v>#N/A</v>
      </c>
      <c r="G51" s="324" t="e">
        <f>#N/A</f>
        <v>#N/A</v>
      </c>
      <c r="H51" s="324" t="e">
        <f>#N/A</f>
        <v>#N/A</v>
      </c>
      <c r="I51" s="324" t="e">
        <f>#N/A</f>
        <v>#N/A</v>
      </c>
      <c r="J51" s="324" t="e">
        <f>#N/A</f>
        <v>#N/A</v>
      </c>
      <c r="K51" s="324" t="e">
        <f>#N/A</f>
        <v>#N/A</v>
      </c>
      <c r="M51" s="325">
        <v>49</v>
      </c>
      <c r="O51" s="324" t="e">
        <f t="shared" si="8"/>
        <v>#N/A</v>
      </c>
      <c r="P51" s="324" t="e">
        <f t="shared" si="9"/>
        <v>#N/A</v>
      </c>
      <c r="Q51" s="324" t="e">
        <f t="shared" si="26"/>
        <v>#N/A</v>
      </c>
      <c r="R51" s="324" t="e">
        <f t="shared" si="27"/>
        <v>#N/A</v>
      </c>
      <c r="S51" s="324" t="e">
        <f t="shared" si="10"/>
        <v>#N/A</v>
      </c>
      <c r="T51" s="324" t="e">
        <f t="shared" si="11"/>
        <v>#N/A</v>
      </c>
      <c r="U51" s="405">
        <f t="shared" si="25"/>
        <v>49</v>
      </c>
      <c r="V51" s="405" t="s">
        <v>2016</v>
      </c>
      <c r="W51" s="431" t="e">
        <f>#N/A</f>
        <v>#N/A</v>
      </c>
      <c r="X51" s="407">
        <f t="shared" si="12"/>
        <v>49</v>
      </c>
      <c r="Y51" s="405">
        <f t="shared" si="28"/>
        <v>0</v>
      </c>
      <c r="Z51" s="324" t="e">
        <f t="shared" si="13"/>
        <v>#N/A</v>
      </c>
      <c r="AA51" s="324" t="e">
        <f t="shared" si="14"/>
        <v>#N/A</v>
      </c>
      <c r="AB51" s="324" t="e">
        <f t="shared" si="15"/>
        <v>#N/A</v>
      </c>
      <c r="AC51" s="324" t="e">
        <f t="shared" si="16"/>
        <v>#N/A</v>
      </c>
      <c r="AD51" s="324" t="e">
        <f t="shared" si="17"/>
        <v>#N/A</v>
      </c>
      <c r="AE51" s="324" t="e">
        <f t="shared" si="18"/>
        <v>#N/A</v>
      </c>
      <c r="AG51" s="324" t="e">
        <f>#N/A</f>
        <v>#N/A</v>
      </c>
      <c r="AH51" s="324" t="e">
        <f>#N/A</f>
        <v>#N/A</v>
      </c>
      <c r="AI51" s="324" t="e">
        <f>#N/A</f>
        <v>#N/A</v>
      </c>
      <c r="AJ51" s="324" t="e">
        <f t="shared" si="19"/>
        <v>#N/A</v>
      </c>
      <c r="AK51" s="324">
        <v>49</v>
      </c>
      <c r="AL51" s="432"/>
      <c r="AP51" s="324" t="e">
        <f>#N/A</f>
        <v>#N/A</v>
      </c>
      <c r="AQ51" s="324" t="e">
        <f>#N/A</f>
        <v>#N/A</v>
      </c>
      <c r="AR51" s="324" t="e">
        <f>#N/A</f>
        <v>#N/A</v>
      </c>
      <c r="AS51" s="324" t="e">
        <f t="shared" si="20"/>
        <v>#N/A</v>
      </c>
      <c r="AT51" s="405" t="s">
        <v>2016</v>
      </c>
      <c r="AU51" s="432" t="e">
        <f>#N/A</f>
        <v>#N/A</v>
      </c>
      <c r="AV51" s="324" t="e">
        <f t="shared" si="29"/>
        <v>#N/A</v>
      </c>
      <c r="AY51" s="324" t="e">
        <f>#N/A</f>
        <v>#N/A</v>
      </c>
      <c r="AZ51" s="324" t="e">
        <f>#N/A</f>
        <v>#N/A</v>
      </c>
      <c r="BA51" s="324" t="e">
        <f>#N/A</f>
        <v>#N/A</v>
      </c>
      <c r="BB51" s="324" t="e">
        <f t="shared" si="21"/>
        <v>#N/A</v>
      </c>
      <c r="BC51" s="405" t="s">
        <v>2016</v>
      </c>
      <c r="BD51" s="432" t="e">
        <f>#N/A</f>
        <v>#N/A</v>
      </c>
      <c r="BE51" s="324" t="e">
        <f t="shared" si="30"/>
        <v>#N/A</v>
      </c>
      <c r="BH51" s="324" t="e">
        <f>#N/A</f>
        <v>#N/A</v>
      </c>
      <c r="BI51" s="324" t="e">
        <f>#N/A</f>
        <v>#N/A</v>
      </c>
      <c r="BJ51" s="324" t="e">
        <f>#N/A</f>
        <v>#N/A</v>
      </c>
      <c r="BK51" s="324" t="e">
        <f t="shared" si="22"/>
        <v>#N/A</v>
      </c>
      <c r="BL51" s="405" t="s">
        <v>2016</v>
      </c>
      <c r="BM51" s="432" t="e">
        <f>#N/A</f>
        <v>#N/A</v>
      </c>
      <c r="BN51" s="324" t="e">
        <f t="shared" si="31"/>
        <v>#N/A</v>
      </c>
      <c r="BQ51" s="324" t="e">
        <f>#N/A</f>
        <v>#N/A</v>
      </c>
      <c r="BR51" s="324" t="e">
        <f>#N/A</f>
        <v>#N/A</v>
      </c>
      <c r="BS51" s="324" t="e">
        <f>#N/A</f>
        <v>#N/A</v>
      </c>
      <c r="BT51" s="324" t="e">
        <f t="shared" si="23"/>
        <v>#N/A</v>
      </c>
      <c r="BU51" s="405"/>
      <c r="BV51" s="432" t="e">
        <f>#N/A</f>
        <v>#N/A</v>
      </c>
      <c r="BW51" s="324" t="e">
        <f t="shared" si="32"/>
        <v>#N/A</v>
      </c>
      <c r="BZ51" s="324" t="e">
        <f>#N/A</f>
        <v>#N/A</v>
      </c>
      <c r="CA51" s="324" t="e">
        <f>#N/A</f>
        <v>#N/A</v>
      </c>
      <c r="CB51" s="324" t="e">
        <f>#N/A</f>
        <v>#N/A</v>
      </c>
      <c r="CC51" s="324" t="e">
        <f t="shared" si="24"/>
        <v>#N/A</v>
      </c>
      <c r="CD51" s="405"/>
      <c r="CE51" s="432" t="e">
        <f>#N/A</f>
        <v>#N/A</v>
      </c>
      <c r="CF51" s="324" t="e">
        <f t="shared" si="33"/>
        <v>#N/A</v>
      </c>
    </row>
    <row r="52" spans="1:84">
      <c r="A52" s="324" t="e">
        <f>#N/A</f>
        <v>#N/A</v>
      </c>
      <c r="B52" s="324" t="e">
        <f>#N/A</f>
        <v>#N/A</v>
      </c>
      <c r="C52" s="429" t="e">
        <f>#N/A</f>
        <v>#N/A</v>
      </c>
      <c r="D52" s="324" t="e">
        <f>#N/A</f>
        <v>#N/A</v>
      </c>
      <c r="E52" s="430" t="e">
        <f>#N/A</f>
        <v>#N/A</v>
      </c>
      <c r="F52" s="324" t="e">
        <f>#N/A</f>
        <v>#N/A</v>
      </c>
      <c r="G52" s="324" t="e">
        <f>#N/A</f>
        <v>#N/A</v>
      </c>
      <c r="H52" s="324" t="e">
        <f>#N/A</f>
        <v>#N/A</v>
      </c>
      <c r="I52" s="324" t="e">
        <f>#N/A</f>
        <v>#N/A</v>
      </c>
      <c r="J52" s="324" t="e">
        <f>#N/A</f>
        <v>#N/A</v>
      </c>
      <c r="K52" s="324" t="e">
        <f>#N/A</f>
        <v>#N/A</v>
      </c>
      <c r="M52" s="325">
        <v>50</v>
      </c>
      <c r="O52" s="324" t="e">
        <f t="shared" si="8"/>
        <v>#N/A</v>
      </c>
      <c r="P52" s="324" t="e">
        <f t="shared" si="9"/>
        <v>#N/A</v>
      </c>
      <c r="Q52" s="324" t="e">
        <f t="shared" si="26"/>
        <v>#N/A</v>
      </c>
      <c r="R52" s="324" t="e">
        <f t="shared" si="27"/>
        <v>#N/A</v>
      </c>
      <c r="S52" s="324" t="e">
        <f t="shared" si="10"/>
        <v>#N/A</v>
      </c>
      <c r="T52" s="324" t="e">
        <f t="shared" si="11"/>
        <v>#N/A</v>
      </c>
      <c r="U52" s="405">
        <f t="shared" si="25"/>
        <v>50</v>
      </c>
      <c r="V52" s="405" t="s">
        <v>2016</v>
      </c>
      <c r="W52" s="431" t="e">
        <f>#N/A</f>
        <v>#N/A</v>
      </c>
      <c r="X52" s="407">
        <f t="shared" si="12"/>
        <v>50</v>
      </c>
      <c r="Y52" s="405">
        <f t="shared" si="28"/>
        <v>0</v>
      </c>
      <c r="Z52" s="324" t="e">
        <f t="shared" si="13"/>
        <v>#N/A</v>
      </c>
      <c r="AA52" s="324" t="e">
        <f t="shared" si="14"/>
        <v>#N/A</v>
      </c>
      <c r="AB52" s="324" t="e">
        <f t="shared" si="15"/>
        <v>#N/A</v>
      </c>
      <c r="AC52" s="324" t="e">
        <f t="shared" si="16"/>
        <v>#N/A</v>
      </c>
      <c r="AD52" s="324" t="e">
        <f t="shared" si="17"/>
        <v>#N/A</v>
      </c>
      <c r="AE52" s="324" t="e">
        <f t="shared" si="18"/>
        <v>#N/A</v>
      </c>
      <c r="AG52" s="324" t="e">
        <f>#N/A</f>
        <v>#N/A</v>
      </c>
      <c r="AH52" s="324" t="e">
        <f>#N/A</f>
        <v>#N/A</v>
      </c>
      <c r="AI52" s="324" t="e">
        <f>#N/A</f>
        <v>#N/A</v>
      </c>
      <c r="AJ52" s="324" t="e">
        <f t="shared" si="19"/>
        <v>#N/A</v>
      </c>
      <c r="AK52" s="324">
        <v>50</v>
      </c>
      <c r="AL52" s="432"/>
      <c r="AP52" s="324" t="e">
        <f>#N/A</f>
        <v>#N/A</v>
      </c>
      <c r="AQ52" s="324" t="e">
        <f>#N/A</f>
        <v>#N/A</v>
      </c>
      <c r="AR52" s="324" t="e">
        <f>#N/A</f>
        <v>#N/A</v>
      </c>
      <c r="AS52" s="324" t="e">
        <f t="shared" si="20"/>
        <v>#N/A</v>
      </c>
      <c r="AT52" s="405" t="s">
        <v>2016</v>
      </c>
      <c r="AU52" s="432" t="e">
        <f>#N/A</f>
        <v>#N/A</v>
      </c>
      <c r="AV52" s="324" t="e">
        <f t="shared" si="29"/>
        <v>#N/A</v>
      </c>
      <c r="AY52" s="324" t="e">
        <f>#N/A</f>
        <v>#N/A</v>
      </c>
      <c r="AZ52" s="324" t="e">
        <f>#N/A</f>
        <v>#N/A</v>
      </c>
      <c r="BA52" s="324" t="e">
        <f>#N/A</f>
        <v>#N/A</v>
      </c>
      <c r="BB52" s="324" t="e">
        <f t="shared" si="21"/>
        <v>#N/A</v>
      </c>
      <c r="BC52" s="405" t="s">
        <v>2016</v>
      </c>
      <c r="BD52" s="432" t="e">
        <f>#N/A</f>
        <v>#N/A</v>
      </c>
      <c r="BE52" s="324" t="e">
        <f t="shared" si="30"/>
        <v>#N/A</v>
      </c>
      <c r="BH52" s="324" t="e">
        <f>#N/A</f>
        <v>#N/A</v>
      </c>
      <c r="BI52" s="324" t="e">
        <f>#N/A</f>
        <v>#N/A</v>
      </c>
      <c r="BJ52" s="324" t="e">
        <f>#N/A</f>
        <v>#N/A</v>
      </c>
      <c r="BK52" s="324" t="e">
        <f t="shared" si="22"/>
        <v>#N/A</v>
      </c>
      <c r="BL52" s="405" t="s">
        <v>2016</v>
      </c>
      <c r="BM52" s="432" t="e">
        <f>#N/A</f>
        <v>#N/A</v>
      </c>
      <c r="BN52" s="324" t="e">
        <f t="shared" si="31"/>
        <v>#N/A</v>
      </c>
      <c r="BQ52" s="324" t="e">
        <f>#N/A</f>
        <v>#N/A</v>
      </c>
      <c r="BR52" s="324" t="e">
        <f>#N/A</f>
        <v>#N/A</v>
      </c>
      <c r="BS52" s="324" t="e">
        <f>#N/A</f>
        <v>#N/A</v>
      </c>
      <c r="BT52" s="324" t="e">
        <f t="shared" si="23"/>
        <v>#N/A</v>
      </c>
      <c r="BU52" s="405"/>
      <c r="BV52" s="432" t="e">
        <f>#N/A</f>
        <v>#N/A</v>
      </c>
      <c r="BW52" s="324" t="e">
        <f t="shared" si="32"/>
        <v>#N/A</v>
      </c>
      <c r="BZ52" s="324" t="e">
        <f>#N/A</f>
        <v>#N/A</v>
      </c>
      <c r="CA52" s="324" t="e">
        <f>#N/A</f>
        <v>#N/A</v>
      </c>
      <c r="CB52" s="324" t="e">
        <f>#N/A</f>
        <v>#N/A</v>
      </c>
      <c r="CC52" s="324" t="e">
        <f t="shared" si="24"/>
        <v>#N/A</v>
      </c>
      <c r="CD52" s="405"/>
      <c r="CE52" s="432" t="e">
        <f>#N/A</f>
        <v>#N/A</v>
      </c>
      <c r="CF52" s="324" t="e">
        <f t="shared" si="33"/>
        <v>#N/A</v>
      </c>
    </row>
    <row r="53" spans="1:84">
      <c r="A53" s="324" t="e">
        <f>#N/A</f>
        <v>#N/A</v>
      </c>
      <c r="B53" s="324" t="e">
        <f>#N/A</f>
        <v>#N/A</v>
      </c>
      <c r="C53" s="429" t="e">
        <f>#N/A</f>
        <v>#N/A</v>
      </c>
      <c r="D53" s="324" t="e">
        <f>#N/A</f>
        <v>#N/A</v>
      </c>
      <c r="E53" s="430" t="e">
        <f>#N/A</f>
        <v>#N/A</v>
      </c>
      <c r="F53" s="324" t="e">
        <f>#N/A</f>
        <v>#N/A</v>
      </c>
      <c r="G53" s="324" t="e">
        <f>#N/A</f>
        <v>#N/A</v>
      </c>
      <c r="H53" s="324" t="e">
        <f>#N/A</f>
        <v>#N/A</v>
      </c>
      <c r="I53" s="324" t="e">
        <f>#N/A</f>
        <v>#N/A</v>
      </c>
      <c r="J53" s="324" t="e">
        <f>#N/A</f>
        <v>#N/A</v>
      </c>
      <c r="K53" s="324" t="e">
        <f>#N/A</f>
        <v>#N/A</v>
      </c>
      <c r="M53" s="325">
        <v>51</v>
      </c>
      <c r="O53" s="324" t="e">
        <f t="shared" si="8"/>
        <v>#N/A</v>
      </c>
      <c r="P53" s="324" t="e">
        <f t="shared" si="9"/>
        <v>#N/A</v>
      </c>
      <c r="Q53" s="324" t="e">
        <f t="shared" si="26"/>
        <v>#N/A</v>
      </c>
      <c r="R53" s="324" t="e">
        <f t="shared" si="27"/>
        <v>#N/A</v>
      </c>
      <c r="S53" s="324" t="e">
        <f t="shared" si="10"/>
        <v>#N/A</v>
      </c>
      <c r="T53" s="324" t="e">
        <f t="shared" si="11"/>
        <v>#N/A</v>
      </c>
      <c r="U53" s="405">
        <f t="shared" si="25"/>
        <v>51</v>
      </c>
      <c r="V53" s="405" t="s">
        <v>2016</v>
      </c>
      <c r="W53" s="431" t="e">
        <f>#N/A</f>
        <v>#N/A</v>
      </c>
      <c r="X53" s="407">
        <f t="shared" si="12"/>
        <v>51</v>
      </c>
      <c r="Y53" s="405">
        <f t="shared" si="28"/>
        <v>0</v>
      </c>
      <c r="Z53" s="324" t="e">
        <f t="shared" si="13"/>
        <v>#N/A</v>
      </c>
      <c r="AA53" s="324" t="e">
        <f t="shared" si="14"/>
        <v>#N/A</v>
      </c>
      <c r="AB53" s="324" t="e">
        <f t="shared" si="15"/>
        <v>#N/A</v>
      </c>
      <c r="AC53" s="324" t="e">
        <f t="shared" si="16"/>
        <v>#N/A</v>
      </c>
      <c r="AD53" s="324" t="e">
        <f t="shared" si="17"/>
        <v>#N/A</v>
      </c>
      <c r="AE53" s="324" t="e">
        <f t="shared" si="18"/>
        <v>#N/A</v>
      </c>
      <c r="AG53" s="324" t="e">
        <f>#N/A</f>
        <v>#N/A</v>
      </c>
      <c r="AH53" s="324" t="e">
        <f>#N/A</f>
        <v>#N/A</v>
      </c>
      <c r="AI53" s="324" t="e">
        <f>#N/A</f>
        <v>#N/A</v>
      </c>
      <c r="AJ53" s="324" t="e">
        <f t="shared" si="19"/>
        <v>#N/A</v>
      </c>
      <c r="AK53" s="324">
        <v>51</v>
      </c>
      <c r="AL53" s="432"/>
      <c r="AP53" s="324" t="e">
        <f>#N/A</f>
        <v>#N/A</v>
      </c>
      <c r="AQ53" s="324" t="e">
        <f>#N/A</f>
        <v>#N/A</v>
      </c>
      <c r="AR53" s="324" t="e">
        <f>#N/A</f>
        <v>#N/A</v>
      </c>
      <c r="AS53" s="324" t="e">
        <f t="shared" si="20"/>
        <v>#N/A</v>
      </c>
      <c r="AT53" s="405" t="s">
        <v>2016</v>
      </c>
      <c r="AU53" s="432" t="e">
        <f>#N/A</f>
        <v>#N/A</v>
      </c>
      <c r="AV53" s="324" t="e">
        <f t="shared" si="29"/>
        <v>#N/A</v>
      </c>
      <c r="AY53" s="324" t="e">
        <f>#N/A</f>
        <v>#N/A</v>
      </c>
      <c r="AZ53" s="324" t="e">
        <f>#N/A</f>
        <v>#N/A</v>
      </c>
      <c r="BA53" s="324" t="e">
        <f>#N/A</f>
        <v>#N/A</v>
      </c>
      <c r="BB53" s="324" t="e">
        <f t="shared" si="21"/>
        <v>#N/A</v>
      </c>
      <c r="BC53" s="405" t="s">
        <v>2016</v>
      </c>
      <c r="BD53" s="432" t="e">
        <f>#N/A</f>
        <v>#N/A</v>
      </c>
      <c r="BE53" s="324" t="e">
        <f t="shared" si="30"/>
        <v>#N/A</v>
      </c>
      <c r="BH53" s="324" t="e">
        <f>#N/A</f>
        <v>#N/A</v>
      </c>
      <c r="BI53" s="324" t="e">
        <f>#N/A</f>
        <v>#N/A</v>
      </c>
      <c r="BJ53" s="324" t="e">
        <f>#N/A</f>
        <v>#N/A</v>
      </c>
      <c r="BK53" s="324" t="e">
        <f t="shared" si="22"/>
        <v>#N/A</v>
      </c>
      <c r="BL53" s="405" t="s">
        <v>2016</v>
      </c>
      <c r="BM53" s="432" t="e">
        <f>#N/A</f>
        <v>#N/A</v>
      </c>
      <c r="BN53" s="324" t="e">
        <f t="shared" si="31"/>
        <v>#N/A</v>
      </c>
      <c r="BQ53" s="324" t="e">
        <f>#N/A</f>
        <v>#N/A</v>
      </c>
      <c r="BR53" s="324" t="e">
        <f>#N/A</f>
        <v>#N/A</v>
      </c>
      <c r="BS53" s="324" t="e">
        <f>#N/A</f>
        <v>#N/A</v>
      </c>
      <c r="BT53" s="324" t="e">
        <f t="shared" si="23"/>
        <v>#N/A</v>
      </c>
      <c r="BU53" s="405"/>
      <c r="BV53" s="432" t="e">
        <f>#N/A</f>
        <v>#N/A</v>
      </c>
      <c r="BW53" s="324" t="e">
        <f t="shared" si="32"/>
        <v>#N/A</v>
      </c>
      <c r="BZ53" s="324" t="e">
        <f>#N/A</f>
        <v>#N/A</v>
      </c>
      <c r="CA53" s="324" t="e">
        <f>#N/A</f>
        <v>#N/A</v>
      </c>
      <c r="CB53" s="324" t="e">
        <f>#N/A</f>
        <v>#N/A</v>
      </c>
      <c r="CC53" s="324" t="e">
        <f t="shared" si="24"/>
        <v>#N/A</v>
      </c>
      <c r="CD53" s="405"/>
      <c r="CE53" s="432" t="e">
        <f>#N/A</f>
        <v>#N/A</v>
      </c>
      <c r="CF53" s="324" t="e">
        <f t="shared" si="33"/>
        <v>#N/A</v>
      </c>
    </row>
    <row r="54" spans="1:84">
      <c r="A54" s="324" t="e">
        <f>#N/A</f>
        <v>#N/A</v>
      </c>
      <c r="B54" s="324" t="e">
        <f>#N/A</f>
        <v>#N/A</v>
      </c>
      <c r="C54" s="429" t="e">
        <f>#N/A</f>
        <v>#N/A</v>
      </c>
      <c r="D54" s="324" t="e">
        <f>#N/A</f>
        <v>#N/A</v>
      </c>
      <c r="E54" s="430" t="e">
        <f>#N/A</f>
        <v>#N/A</v>
      </c>
      <c r="F54" s="324" t="e">
        <f>#N/A</f>
        <v>#N/A</v>
      </c>
      <c r="G54" s="324" t="e">
        <f>#N/A</f>
        <v>#N/A</v>
      </c>
      <c r="H54" s="324" t="e">
        <f>#N/A</f>
        <v>#N/A</v>
      </c>
      <c r="I54" s="324" t="e">
        <f>#N/A</f>
        <v>#N/A</v>
      </c>
      <c r="J54" s="324" t="e">
        <f>#N/A</f>
        <v>#N/A</v>
      </c>
      <c r="K54" s="324" t="e">
        <f>#N/A</f>
        <v>#N/A</v>
      </c>
      <c r="M54" s="325">
        <v>52</v>
      </c>
      <c r="O54" s="324" t="e">
        <f t="shared" si="8"/>
        <v>#N/A</v>
      </c>
      <c r="P54" s="324" t="e">
        <f t="shared" si="9"/>
        <v>#N/A</v>
      </c>
      <c r="Q54" s="324" t="e">
        <f t="shared" si="26"/>
        <v>#N/A</v>
      </c>
      <c r="R54" s="324" t="e">
        <f t="shared" si="27"/>
        <v>#N/A</v>
      </c>
      <c r="S54" s="324" t="e">
        <f t="shared" si="10"/>
        <v>#N/A</v>
      </c>
      <c r="T54" s="324" t="e">
        <f t="shared" si="11"/>
        <v>#N/A</v>
      </c>
      <c r="U54" s="405">
        <f t="shared" si="25"/>
        <v>52</v>
      </c>
      <c r="V54" s="405" t="s">
        <v>2016</v>
      </c>
      <c r="W54" s="431" t="e">
        <f>#N/A</f>
        <v>#N/A</v>
      </c>
      <c r="X54" s="407">
        <f t="shared" si="12"/>
        <v>52</v>
      </c>
      <c r="Y54" s="405">
        <f t="shared" si="28"/>
        <v>0</v>
      </c>
      <c r="Z54" s="324" t="e">
        <f t="shared" si="13"/>
        <v>#N/A</v>
      </c>
      <c r="AA54" s="324" t="e">
        <f t="shared" si="14"/>
        <v>#N/A</v>
      </c>
      <c r="AB54" s="324" t="e">
        <f t="shared" si="15"/>
        <v>#N/A</v>
      </c>
      <c r="AC54" s="324" t="e">
        <f t="shared" si="16"/>
        <v>#N/A</v>
      </c>
      <c r="AD54" s="324" t="e">
        <f t="shared" si="17"/>
        <v>#N/A</v>
      </c>
      <c r="AE54" s="324" t="e">
        <f t="shared" si="18"/>
        <v>#N/A</v>
      </c>
      <c r="AG54" s="324" t="e">
        <f>#N/A</f>
        <v>#N/A</v>
      </c>
      <c r="AH54" s="324" t="e">
        <f>#N/A</f>
        <v>#N/A</v>
      </c>
      <c r="AI54" s="324" t="e">
        <f>#N/A</f>
        <v>#N/A</v>
      </c>
      <c r="AJ54" s="324" t="e">
        <f t="shared" si="19"/>
        <v>#N/A</v>
      </c>
      <c r="AK54" s="324">
        <v>52</v>
      </c>
      <c r="AL54" s="432"/>
      <c r="AP54" s="324" t="e">
        <f>#N/A</f>
        <v>#N/A</v>
      </c>
      <c r="AQ54" s="324" t="e">
        <f>#N/A</f>
        <v>#N/A</v>
      </c>
      <c r="AR54" s="324" t="e">
        <f>#N/A</f>
        <v>#N/A</v>
      </c>
      <c r="AS54" s="324" t="e">
        <f t="shared" si="20"/>
        <v>#N/A</v>
      </c>
      <c r="AT54" s="405" t="s">
        <v>2016</v>
      </c>
      <c r="AU54" s="432" t="e">
        <f>#N/A</f>
        <v>#N/A</v>
      </c>
      <c r="AV54" s="324" t="e">
        <f t="shared" si="29"/>
        <v>#N/A</v>
      </c>
      <c r="AY54" s="324" t="e">
        <f>#N/A</f>
        <v>#N/A</v>
      </c>
      <c r="AZ54" s="324" t="e">
        <f>#N/A</f>
        <v>#N/A</v>
      </c>
      <c r="BA54" s="324" t="e">
        <f>#N/A</f>
        <v>#N/A</v>
      </c>
      <c r="BB54" s="324" t="e">
        <f t="shared" si="21"/>
        <v>#N/A</v>
      </c>
      <c r="BC54" s="405" t="s">
        <v>2016</v>
      </c>
      <c r="BD54" s="432" t="e">
        <f>#N/A</f>
        <v>#N/A</v>
      </c>
      <c r="BE54" s="324" t="e">
        <f t="shared" si="30"/>
        <v>#N/A</v>
      </c>
      <c r="BH54" s="324" t="e">
        <f>#N/A</f>
        <v>#N/A</v>
      </c>
      <c r="BI54" s="324" t="e">
        <f>#N/A</f>
        <v>#N/A</v>
      </c>
      <c r="BJ54" s="324" t="e">
        <f>#N/A</f>
        <v>#N/A</v>
      </c>
      <c r="BK54" s="324" t="e">
        <f t="shared" si="22"/>
        <v>#N/A</v>
      </c>
      <c r="BL54" s="405" t="s">
        <v>2016</v>
      </c>
      <c r="BM54" s="432" t="e">
        <f>#N/A</f>
        <v>#N/A</v>
      </c>
      <c r="BN54" s="324" t="e">
        <f t="shared" si="31"/>
        <v>#N/A</v>
      </c>
      <c r="BQ54" s="324" t="e">
        <f>#N/A</f>
        <v>#N/A</v>
      </c>
      <c r="BR54" s="324" t="e">
        <f>#N/A</f>
        <v>#N/A</v>
      </c>
      <c r="BS54" s="324" t="e">
        <f>#N/A</f>
        <v>#N/A</v>
      </c>
      <c r="BT54" s="324" t="e">
        <f t="shared" si="23"/>
        <v>#N/A</v>
      </c>
      <c r="BU54" s="405"/>
      <c r="BV54" s="432" t="e">
        <f>#N/A</f>
        <v>#N/A</v>
      </c>
      <c r="BW54" s="324" t="e">
        <f t="shared" si="32"/>
        <v>#N/A</v>
      </c>
      <c r="BZ54" s="324" t="e">
        <f>#N/A</f>
        <v>#N/A</v>
      </c>
      <c r="CA54" s="324" t="e">
        <f>#N/A</f>
        <v>#N/A</v>
      </c>
      <c r="CB54" s="324" t="e">
        <f>#N/A</f>
        <v>#N/A</v>
      </c>
      <c r="CC54" s="324" t="e">
        <f t="shared" si="24"/>
        <v>#N/A</v>
      </c>
      <c r="CD54" s="405"/>
      <c r="CE54" s="432" t="e">
        <f>#N/A</f>
        <v>#N/A</v>
      </c>
      <c r="CF54" s="324" t="e">
        <f t="shared" si="33"/>
        <v>#N/A</v>
      </c>
    </row>
    <row r="55" spans="1:84">
      <c r="A55" s="324" t="e">
        <f>#N/A</f>
        <v>#N/A</v>
      </c>
      <c r="B55" s="324" t="e">
        <f>#N/A</f>
        <v>#N/A</v>
      </c>
      <c r="C55" s="429" t="e">
        <f>#N/A</f>
        <v>#N/A</v>
      </c>
      <c r="D55" s="324" t="e">
        <f>#N/A</f>
        <v>#N/A</v>
      </c>
      <c r="E55" s="430" t="e">
        <f>#N/A</f>
        <v>#N/A</v>
      </c>
      <c r="F55" s="324" t="e">
        <f>#N/A</f>
        <v>#N/A</v>
      </c>
      <c r="G55" s="324" t="e">
        <f>#N/A</f>
        <v>#N/A</v>
      </c>
      <c r="H55" s="324" t="e">
        <f>#N/A</f>
        <v>#N/A</v>
      </c>
      <c r="I55" s="324" t="e">
        <f>#N/A</f>
        <v>#N/A</v>
      </c>
      <c r="J55" s="324" t="e">
        <f>#N/A</f>
        <v>#N/A</v>
      </c>
      <c r="K55" s="324" t="e">
        <f>#N/A</f>
        <v>#N/A</v>
      </c>
      <c r="M55" s="325">
        <v>53</v>
      </c>
      <c r="O55" s="324" t="e">
        <f t="shared" si="8"/>
        <v>#N/A</v>
      </c>
      <c r="P55" s="324" t="e">
        <f t="shared" si="9"/>
        <v>#N/A</v>
      </c>
      <c r="Q55" s="324" t="e">
        <f t="shared" si="26"/>
        <v>#N/A</v>
      </c>
      <c r="R55" s="324" t="e">
        <f t="shared" si="27"/>
        <v>#N/A</v>
      </c>
      <c r="S55" s="324" t="e">
        <f t="shared" si="10"/>
        <v>#N/A</v>
      </c>
      <c r="T55" s="324" t="e">
        <f t="shared" si="11"/>
        <v>#N/A</v>
      </c>
      <c r="U55" s="405">
        <f t="shared" si="25"/>
        <v>53</v>
      </c>
      <c r="V55" s="405" t="s">
        <v>2016</v>
      </c>
      <c r="W55" s="431" t="e">
        <f>#N/A</f>
        <v>#N/A</v>
      </c>
      <c r="X55" s="407">
        <f t="shared" si="12"/>
        <v>53</v>
      </c>
      <c r="Y55" s="405">
        <f t="shared" si="28"/>
        <v>0</v>
      </c>
      <c r="Z55" s="324" t="e">
        <f t="shared" si="13"/>
        <v>#N/A</v>
      </c>
      <c r="AA55" s="324" t="e">
        <f t="shared" si="14"/>
        <v>#N/A</v>
      </c>
      <c r="AB55" s="324" t="e">
        <f t="shared" si="15"/>
        <v>#N/A</v>
      </c>
      <c r="AC55" s="324" t="e">
        <f t="shared" si="16"/>
        <v>#N/A</v>
      </c>
      <c r="AD55" s="324" t="e">
        <f t="shared" si="17"/>
        <v>#N/A</v>
      </c>
      <c r="AE55" s="324" t="e">
        <f t="shared" si="18"/>
        <v>#N/A</v>
      </c>
      <c r="AG55" s="324" t="e">
        <f>#N/A</f>
        <v>#N/A</v>
      </c>
      <c r="AH55" s="324" t="e">
        <f>#N/A</f>
        <v>#N/A</v>
      </c>
      <c r="AI55" s="324" t="e">
        <f>#N/A</f>
        <v>#N/A</v>
      </c>
      <c r="AJ55" s="324" t="e">
        <f t="shared" si="19"/>
        <v>#N/A</v>
      </c>
      <c r="AK55" s="324">
        <v>53</v>
      </c>
      <c r="AL55" s="432"/>
      <c r="AP55" s="324" t="e">
        <f>#N/A</f>
        <v>#N/A</v>
      </c>
      <c r="AQ55" s="324" t="e">
        <f>#N/A</f>
        <v>#N/A</v>
      </c>
      <c r="AR55" s="324" t="e">
        <f>#N/A</f>
        <v>#N/A</v>
      </c>
      <c r="AS55" s="324" t="e">
        <f t="shared" si="20"/>
        <v>#N/A</v>
      </c>
      <c r="AT55" s="405" t="s">
        <v>2016</v>
      </c>
      <c r="AU55" s="432" t="e">
        <f>#N/A</f>
        <v>#N/A</v>
      </c>
      <c r="AV55" s="324" t="e">
        <f t="shared" si="29"/>
        <v>#N/A</v>
      </c>
      <c r="AY55" s="324" t="e">
        <f>#N/A</f>
        <v>#N/A</v>
      </c>
      <c r="AZ55" s="324" t="e">
        <f>#N/A</f>
        <v>#N/A</v>
      </c>
      <c r="BA55" s="324" t="e">
        <f>#N/A</f>
        <v>#N/A</v>
      </c>
      <c r="BB55" s="324" t="e">
        <f t="shared" si="21"/>
        <v>#N/A</v>
      </c>
      <c r="BC55" s="405" t="s">
        <v>2016</v>
      </c>
      <c r="BD55" s="432" t="e">
        <f>#N/A</f>
        <v>#N/A</v>
      </c>
      <c r="BE55" s="324" t="e">
        <f t="shared" si="30"/>
        <v>#N/A</v>
      </c>
      <c r="BH55" s="324" t="e">
        <f>#N/A</f>
        <v>#N/A</v>
      </c>
      <c r="BI55" s="324" t="e">
        <f>#N/A</f>
        <v>#N/A</v>
      </c>
      <c r="BJ55" s="324" t="e">
        <f>#N/A</f>
        <v>#N/A</v>
      </c>
      <c r="BK55" s="324" t="e">
        <f t="shared" si="22"/>
        <v>#N/A</v>
      </c>
      <c r="BL55" s="405" t="s">
        <v>2016</v>
      </c>
      <c r="BM55" s="432" t="e">
        <f>#N/A</f>
        <v>#N/A</v>
      </c>
      <c r="BN55" s="324" t="e">
        <f t="shared" si="31"/>
        <v>#N/A</v>
      </c>
      <c r="BQ55" s="324" t="e">
        <f>#N/A</f>
        <v>#N/A</v>
      </c>
      <c r="BR55" s="324" t="e">
        <f>#N/A</f>
        <v>#N/A</v>
      </c>
      <c r="BS55" s="324" t="e">
        <f>#N/A</f>
        <v>#N/A</v>
      </c>
      <c r="BT55" s="324" t="e">
        <f t="shared" si="23"/>
        <v>#N/A</v>
      </c>
      <c r="BU55" s="405"/>
      <c r="BV55" s="432" t="e">
        <f>#N/A</f>
        <v>#N/A</v>
      </c>
      <c r="BW55" s="324" t="e">
        <f t="shared" si="32"/>
        <v>#N/A</v>
      </c>
      <c r="BZ55" s="324" t="e">
        <f>#N/A</f>
        <v>#N/A</v>
      </c>
      <c r="CA55" s="324" t="e">
        <f>#N/A</f>
        <v>#N/A</v>
      </c>
      <c r="CB55" s="324" t="e">
        <f>#N/A</f>
        <v>#N/A</v>
      </c>
      <c r="CC55" s="324" t="e">
        <f t="shared" si="24"/>
        <v>#N/A</v>
      </c>
      <c r="CD55" s="405"/>
      <c r="CE55" s="432" t="e">
        <f>#N/A</f>
        <v>#N/A</v>
      </c>
      <c r="CF55" s="324" t="e">
        <f t="shared" si="33"/>
        <v>#N/A</v>
      </c>
    </row>
    <row r="56" spans="1:84">
      <c r="A56" s="324" t="e">
        <f>#N/A</f>
        <v>#N/A</v>
      </c>
      <c r="B56" s="324" t="e">
        <f>#N/A</f>
        <v>#N/A</v>
      </c>
      <c r="C56" s="429" t="e">
        <f>#N/A</f>
        <v>#N/A</v>
      </c>
      <c r="D56" s="324" t="e">
        <f>#N/A</f>
        <v>#N/A</v>
      </c>
      <c r="E56" s="430" t="e">
        <f>#N/A</f>
        <v>#N/A</v>
      </c>
      <c r="F56" s="324" t="e">
        <f>#N/A</f>
        <v>#N/A</v>
      </c>
      <c r="G56" s="324" t="e">
        <f>#N/A</f>
        <v>#N/A</v>
      </c>
      <c r="H56" s="324" t="e">
        <f>#N/A</f>
        <v>#N/A</v>
      </c>
      <c r="I56" s="324" t="e">
        <f>#N/A</f>
        <v>#N/A</v>
      </c>
      <c r="J56" s="324" t="e">
        <f>#N/A</f>
        <v>#N/A</v>
      </c>
      <c r="K56" s="324" t="e">
        <f>#N/A</f>
        <v>#N/A</v>
      </c>
      <c r="M56" s="325">
        <v>54</v>
      </c>
      <c r="O56" s="324" t="e">
        <f t="shared" si="8"/>
        <v>#N/A</v>
      </c>
      <c r="P56" s="324" t="e">
        <f t="shared" si="9"/>
        <v>#N/A</v>
      </c>
      <c r="Q56" s="324" t="e">
        <f t="shared" si="26"/>
        <v>#N/A</v>
      </c>
      <c r="R56" s="324" t="e">
        <f t="shared" si="27"/>
        <v>#N/A</v>
      </c>
      <c r="S56" s="324" t="e">
        <f t="shared" si="10"/>
        <v>#N/A</v>
      </c>
      <c r="T56" s="324" t="e">
        <f t="shared" si="11"/>
        <v>#N/A</v>
      </c>
      <c r="U56" s="405">
        <f t="shared" si="25"/>
        <v>54</v>
      </c>
      <c r="V56" s="405" t="s">
        <v>2016</v>
      </c>
      <c r="W56" s="431" t="e">
        <f>#N/A</f>
        <v>#N/A</v>
      </c>
      <c r="X56" s="407">
        <f t="shared" si="12"/>
        <v>54</v>
      </c>
      <c r="Y56" s="405">
        <f t="shared" si="28"/>
        <v>0</v>
      </c>
      <c r="Z56" s="324" t="e">
        <f t="shared" si="13"/>
        <v>#N/A</v>
      </c>
      <c r="AA56" s="324" t="e">
        <f t="shared" si="14"/>
        <v>#N/A</v>
      </c>
      <c r="AB56" s="324" t="e">
        <f t="shared" si="15"/>
        <v>#N/A</v>
      </c>
      <c r="AC56" s="324" t="e">
        <f t="shared" si="16"/>
        <v>#N/A</v>
      </c>
      <c r="AD56" s="324" t="e">
        <f t="shared" si="17"/>
        <v>#N/A</v>
      </c>
      <c r="AE56" s="324" t="e">
        <f t="shared" si="18"/>
        <v>#N/A</v>
      </c>
      <c r="AG56" s="324" t="e">
        <f>#N/A</f>
        <v>#N/A</v>
      </c>
      <c r="AH56" s="324" t="e">
        <f>#N/A</f>
        <v>#N/A</v>
      </c>
      <c r="AI56" s="324" t="e">
        <f>#N/A</f>
        <v>#N/A</v>
      </c>
      <c r="AJ56" s="324" t="e">
        <f t="shared" si="19"/>
        <v>#N/A</v>
      </c>
      <c r="AK56" s="324">
        <v>54</v>
      </c>
      <c r="AL56" s="432"/>
      <c r="AP56" s="324" t="e">
        <f>#N/A</f>
        <v>#N/A</v>
      </c>
      <c r="AQ56" s="324" t="e">
        <f>#N/A</f>
        <v>#N/A</v>
      </c>
      <c r="AR56" s="324" t="e">
        <f>#N/A</f>
        <v>#N/A</v>
      </c>
      <c r="AS56" s="324" t="e">
        <f t="shared" si="20"/>
        <v>#N/A</v>
      </c>
      <c r="AT56" s="405" t="s">
        <v>2016</v>
      </c>
      <c r="AU56" s="432" t="e">
        <f>#N/A</f>
        <v>#N/A</v>
      </c>
      <c r="AV56" s="324" t="e">
        <f t="shared" si="29"/>
        <v>#N/A</v>
      </c>
      <c r="AY56" s="324" t="e">
        <f>#N/A</f>
        <v>#N/A</v>
      </c>
      <c r="AZ56" s="324" t="e">
        <f>#N/A</f>
        <v>#N/A</v>
      </c>
      <c r="BA56" s="324" t="e">
        <f>#N/A</f>
        <v>#N/A</v>
      </c>
      <c r="BB56" s="324" t="e">
        <f t="shared" si="21"/>
        <v>#N/A</v>
      </c>
      <c r="BC56" s="405" t="s">
        <v>2016</v>
      </c>
      <c r="BD56" s="432" t="e">
        <f>#N/A</f>
        <v>#N/A</v>
      </c>
      <c r="BE56" s="324" t="e">
        <f t="shared" si="30"/>
        <v>#N/A</v>
      </c>
      <c r="BH56" s="324" t="e">
        <f>#N/A</f>
        <v>#N/A</v>
      </c>
      <c r="BI56" s="324" t="e">
        <f>#N/A</f>
        <v>#N/A</v>
      </c>
      <c r="BJ56" s="324" t="e">
        <f>#N/A</f>
        <v>#N/A</v>
      </c>
      <c r="BK56" s="324" t="e">
        <f t="shared" si="22"/>
        <v>#N/A</v>
      </c>
      <c r="BL56" s="405" t="s">
        <v>2016</v>
      </c>
      <c r="BM56" s="432" t="e">
        <f>#N/A</f>
        <v>#N/A</v>
      </c>
      <c r="BN56" s="324" t="e">
        <f t="shared" si="31"/>
        <v>#N/A</v>
      </c>
      <c r="BQ56" s="324" t="e">
        <f>#N/A</f>
        <v>#N/A</v>
      </c>
      <c r="BR56" s="324" t="e">
        <f>#N/A</f>
        <v>#N/A</v>
      </c>
      <c r="BS56" s="324" t="e">
        <f>#N/A</f>
        <v>#N/A</v>
      </c>
      <c r="BT56" s="324" t="e">
        <f t="shared" si="23"/>
        <v>#N/A</v>
      </c>
      <c r="BU56" s="405"/>
      <c r="BV56" s="432" t="e">
        <f>#N/A</f>
        <v>#N/A</v>
      </c>
      <c r="BW56" s="324" t="e">
        <f t="shared" si="32"/>
        <v>#N/A</v>
      </c>
      <c r="BZ56" s="324" t="e">
        <f>#N/A</f>
        <v>#N/A</v>
      </c>
      <c r="CA56" s="324" t="e">
        <f>#N/A</f>
        <v>#N/A</v>
      </c>
      <c r="CB56" s="324" t="e">
        <f>#N/A</f>
        <v>#N/A</v>
      </c>
      <c r="CC56" s="324" t="e">
        <f t="shared" si="24"/>
        <v>#N/A</v>
      </c>
      <c r="CD56" s="405"/>
      <c r="CE56" s="432" t="e">
        <f>#N/A</f>
        <v>#N/A</v>
      </c>
      <c r="CF56" s="324" t="e">
        <f t="shared" si="33"/>
        <v>#N/A</v>
      </c>
    </row>
    <row r="57" spans="1:84">
      <c r="A57" s="324" t="e">
        <f>#N/A</f>
        <v>#N/A</v>
      </c>
      <c r="B57" s="324" t="e">
        <f>#N/A</f>
        <v>#N/A</v>
      </c>
      <c r="C57" s="429" t="e">
        <f>#N/A</f>
        <v>#N/A</v>
      </c>
      <c r="D57" s="324" t="e">
        <f>#N/A</f>
        <v>#N/A</v>
      </c>
      <c r="E57" s="430" t="e">
        <f>#N/A</f>
        <v>#N/A</v>
      </c>
      <c r="F57" s="324" t="e">
        <f>#N/A</f>
        <v>#N/A</v>
      </c>
      <c r="G57" s="324" t="e">
        <f>#N/A</f>
        <v>#N/A</v>
      </c>
      <c r="H57" s="324" t="e">
        <f>#N/A</f>
        <v>#N/A</v>
      </c>
      <c r="I57" s="324" t="e">
        <f>#N/A</f>
        <v>#N/A</v>
      </c>
      <c r="J57" s="324" t="e">
        <f>#N/A</f>
        <v>#N/A</v>
      </c>
      <c r="K57" s="324" t="e">
        <f>#N/A</f>
        <v>#N/A</v>
      </c>
      <c r="M57" s="325">
        <v>55</v>
      </c>
      <c r="O57" s="324" t="e">
        <f t="shared" si="8"/>
        <v>#N/A</v>
      </c>
      <c r="P57" s="324" t="e">
        <f t="shared" si="9"/>
        <v>#N/A</v>
      </c>
      <c r="Q57" s="324" t="e">
        <f t="shared" si="26"/>
        <v>#N/A</v>
      </c>
      <c r="R57" s="324" t="e">
        <f t="shared" si="27"/>
        <v>#N/A</v>
      </c>
      <c r="S57" s="324" t="e">
        <f t="shared" si="10"/>
        <v>#N/A</v>
      </c>
      <c r="T57" s="324" t="e">
        <f t="shared" si="11"/>
        <v>#N/A</v>
      </c>
      <c r="U57" s="405">
        <f t="shared" si="25"/>
        <v>55</v>
      </c>
      <c r="V57" s="405" t="s">
        <v>2016</v>
      </c>
      <c r="W57" s="431" t="e">
        <f>#N/A</f>
        <v>#N/A</v>
      </c>
      <c r="X57" s="407">
        <f t="shared" si="12"/>
        <v>55</v>
      </c>
      <c r="Y57" s="405">
        <f t="shared" si="28"/>
        <v>0</v>
      </c>
      <c r="Z57" s="324" t="e">
        <f t="shared" si="13"/>
        <v>#N/A</v>
      </c>
      <c r="AA57" s="324" t="e">
        <f t="shared" si="14"/>
        <v>#N/A</v>
      </c>
      <c r="AB57" s="324" t="e">
        <f t="shared" si="15"/>
        <v>#N/A</v>
      </c>
      <c r="AC57" s="324" t="e">
        <f t="shared" si="16"/>
        <v>#N/A</v>
      </c>
      <c r="AD57" s="324" t="e">
        <f t="shared" si="17"/>
        <v>#N/A</v>
      </c>
      <c r="AE57" s="324" t="e">
        <f t="shared" si="18"/>
        <v>#N/A</v>
      </c>
      <c r="AG57" s="324" t="e">
        <f>#N/A</f>
        <v>#N/A</v>
      </c>
      <c r="AH57" s="324" t="e">
        <f>#N/A</f>
        <v>#N/A</v>
      </c>
      <c r="AI57" s="324" t="e">
        <f>#N/A</f>
        <v>#N/A</v>
      </c>
      <c r="AJ57" s="324" t="e">
        <f t="shared" si="19"/>
        <v>#N/A</v>
      </c>
      <c r="AK57" s="324">
        <v>55</v>
      </c>
      <c r="AL57" s="432"/>
      <c r="AP57" s="324" t="e">
        <f>#N/A</f>
        <v>#N/A</v>
      </c>
      <c r="AQ57" s="324" t="e">
        <f>#N/A</f>
        <v>#N/A</v>
      </c>
      <c r="AR57" s="324" t="e">
        <f>#N/A</f>
        <v>#N/A</v>
      </c>
      <c r="AS57" s="324" t="e">
        <f t="shared" si="20"/>
        <v>#N/A</v>
      </c>
      <c r="AT57" s="405" t="s">
        <v>2016</v>
      </c>
      <c r="AU57" s="432" t="e">
        <f>#N/A</f>
        <v>#N/A</v>
      </c>
      <c r="AV57" s="324" t="e">
        <f t="shared" si="29"/>
        <v>#N/A</v>
      </c>
      <c r="AY57" s="324" t="e">
        <f>#N/A</f>
        <v>#N/A</v>
      </c>
      <c r="AZ57" s="324" t="e">
        <f>#N/A</f>
        <v>#N/A</v>
      </c>
      <c r="BA57" s="324" t="e">
        <f>#N/A</f>
        <v>#N/A</v>
      </c>
      <c r="BB57" s="324" t="e">
        <f t="shared" si="21"/>
        <v>#N/A</v>
      </c>
      <c r="BC57" s="405" t="s">
        <v>2016</v>
      </c>
      <c r="BD57" s="432" t="e">
        <f>#N/A</f>
        <v>#N/A</v>
      </c>
      <c r="BE57" s="324" t="e">
        <f t="shared" si="30"/>
        <v>#N/A</v>
      </c>
      <c r="BH57" s="324" t="e">
        <f>#N/A</f>
        <v>#N/A</v>
      </c>
      <c r="BI57" s="324" t="e">
        <f>#N/A</f>
        <v>#N/A</v>
      </c>
      <c r="BJ57" s="324" t="e">
        <f>#N/A</f>
        <v>#N/A</v>
      </c>
      <c r="BK57" s="324" t="e">
        <f t="shared" si="22"/>
        <v>#N/A</v>
      </c>
      <c r="BL57" s="405" t="s">
        <v>2016</v>
      </c>
      <c r="BM57" s="432" t="e">
        <f>#N/A</f>
        <v>#N/A</v>
      </c>
      <c r="BN57" s="324" t="e">
        <f t="shared" si="31"/>
        <v>#N/A</v>
      </c>
      <c r="BQ57" s="324" t="e">
        <f>#N/A</f>
        <v>#N/A</v>
      </c>
      <c r="BR57" s="324" t="e">
        <f>#N/A</f>
        <v>#N/A</v>
      </c>
      <c r="BS57" s="324" t="e">
        <f>#N/A</f>
        <v>#N/A</v>
      </c>
      <c r="BT57" s="324" t="e">
        <f t="shared" si="23"/>
        <v>#N/A</v>
      </c>
      <c r="BU57" s="405"/>
      <c r="BV57" s="432" t="e">
        <f>#N/A</f>
        <v>#N/A</v>
      </c>
      <c r="BW57" s="324" t="e">
        <f t="shared" si="32"/>
        <v>#N/A</v>
      </c>
      <c r="BZ57" s="324" t="e">
        <f>#N/A</f>
        <v>#N/A</v>
      </c>
      <c r="CA57" s="324" t="e">
        <f>#N/A</f>
        <v>#N/A</v>
      </c>
      <c r="CB57" s="324" t="e">
        <f>#N/A</f>
        <v>#N/A</v>
      </c>
      <c r="CC57" s="324" t="e">
        <f t="shared" si="24"/>
        <v>#N/A</v>
      </c>
      <c r="CD57" s="405"/>
      <c r="CE57" s="432" t="e">
        <f>#N/A</f>
        <v>#N/A</v>
      </c>
      <c r="CF57" s="324" t="e">
        <f t="shared" si="33"/>
        <v>#N/A</v>
      </c>
    </row>
    <row r="58" spans="1:84">
      <c r="A58" s="324" t="e">
        <f>#N/A</f>
        <v>#N/A</v>
      </c>
      <c r="B58" s="324" t="e">
        <f>#N/A</f>
        <v>#N/A</v>
      </c>
      <c r="C58" s="429" t="e">
        <f>#N/A</f>
        <v>#N/A</v>
      </c>
      <c r="D58" s="324" t="e">
        <f>#N/A</f>
        <v>#N/A</v>
      </c>
      <c r="E58" s="430" t="e">
        <f>#N/A</f>
        <v>#N/A</v>
      </c>
      <c r="F58" s="324" t="e">
        <f>#N/A</f>
        <v>#N/A</v>
      </c>
      <c r="G58" s="324" t="e">
        <f>#N/A</f>
        <v>#N/A</v>
      </c>
      <c r="H58" s="324" t="e">
        <f>#N/A</f>
        <v>#N/A</v>
      </c>
      <c r="I58" s="324" t="e">
        <f>#N/A</f>
        <v>#N/A</v>
      </c>
      <c r="J58" s="324" t="e">
        <f>#N/A</f>
        <v>#N/A</v>
      </c>
      <c r="K58" s="324" t="e">
        <f>#N/A</f>
        <v>#N/A</v>
      </c>
      <c r="M58" s="325">
        <v>56</v>
      </c>
      <c r="O58" s="324" t="e">
        <f t="shared" si="8"/>
        <v>#N/A</v>
      </c>
      <c r="P58" s="324" t="e">
        <f t="shared" si="9"/>
        <v>#N/A</v>
      </c>
      <c r="Q58" s="324" t="e">
        <f t="shared" si="26"/>
        <v>#N/A</v>
      </c>
      <c r="R58" s="324" t="e">
        <f t="shared" si="27"/>
        <v>#N/A</v>
      </c>
      <c r="S58" s="324" t="e">
        <f t="shared" si="10"/>
        <v>#N/A</v>
      </c>
      <c r="T58" s="324" t="e">
        <f t="shared" si="11"/>
        <v>#N/A</v>
      </c>
      <c r="U58" s="405">
        <f t="shared" si="25"/>
        <v>56</v>
      </c>
      <c r="V58" s="405" t="s">
        <v>2016</v>
      </c>
      <c r="W58" s="431" t="e">
        <f>#N/A</f>
        <v>#N/A</v>
      </c>
      <c r="X58" s="407">
        <f t="shared" si="12"/>
        <v>56</v>
      </c>
      <c r="Y58" s="405">
        <f t="shared" si="28"/>
        <v>0</v>
      </c>
      <c r="Z58" s="324" t="e">
        <f t="shared" si="13"/>
        <v>#N/A</v>
      </c>
      <c r="AA58" s="324" t="e">
        <f t="shared" si="14"/>
        <v>#N/A</v>
      </c>
      <c r="AB58" s="324" t="e">
        <f t="shared" si="15"/>
        <v>#N/A</v>
      </c>
      <c r="AC58" s="324" t="e">
        <f t="shared" si="16"/>
        <v>#N/A</v>
      </c>
      <c r="AD58" s="324" t="e">
        <f t="shared" si="17"/>
        <v>#N/A</v>
      </c>
      <c r="AE58" s="324" t="e">
        <f t="shared" si="18"/>
        <v>#N/A</v>
      </c>
      <c r="AG58" s="324" t="e">
        <f>#N/A</f>
        <v>#N/A</v>
      </c>
      <c r="AH58" s="324" t="e">
        <f>#N/A</f>
        <v>#N/A</v>
      </c>
      <c r="AI58" s="324" t="e">
        <f>#N/A</f>
        <v>#N/A</v>
      </c>
      <c r="AJ58" s="324" t="e">
        <f t="shared" si="19"/>
        <v>#N/A</v>
      </c>
      <c r="AK58" s="324">
        <v>56</v>
      </c>
      <c r="AL58" s="432"/>
      <c r="AP58" s="324" t="e">
        <f>#N/A</f>
        <v>#N/A</v>
      </c>
      <c r="AQ58" s="324" t="e">
        <f>#N/A</f>
        <v>#N/A</v>
      </c>
      <c r="AR58" s="324" t="e">
        <f>#N/A</f>
        <v>#N/A</v>
      </c>
      <c r="AS58" s="324" t="e">
        <f t="shared" si="20"/>
        <v>#N/A</v>
      </c>
      <c r="AT58" s="405" t="s">
        <v>2016</v>
      </c>
      <c r="AU58" s="432" t="e">
        <f>#N/A</f>
        <v>#N/A</v>
      </c>
      <c r="AV58" s="324" t="e">
        <f t="shared" si="29"/>
        <v>#N/A</v>
      </c>
      <c r="AY58" s="324" t="e">
        <f>#N/A</f>
        <v>#N/A</v>
      </c>
      <c r="AZ58" s="324" t="e">
        <f>#N/A</f>
        <v>#N/A</v>
      </c>
      <c r="BA58" s="324" t="e">
        <f>#N/A</f>
        <v>#N/A</v>
      </c>
      <c r="BB58" s="324" t="e">
        <f t="shared" si="21"/>
        <v>#N/A</v>
      </c>
      <c r="BC58" s="405" t="s">
        <v>2016</v>
      </c>
      <c r="BD58" s="432" t="e">
        <f>#N/A</f>
        <v>#N/A</v>
      </c>
      <c r="BE58" s="324" t="e">
        <f t="shared" si="30"/>
        <v>#N/A</v>
      </c>
      <c r="BH58" s="324" t="e">
        <f>#N/A</f>
        <v>#N/A</v>
      </c>
      <c r="BI58" s="324" t="e">
        <f>#N/A</f>
        <v>#N/A</v>
      </c>
      <c r="BJ58" s="324" t="e">
        <f>#N/A</f>
        <v>#N/A</v>
      </c>
      <c r="BK58" s="324" t="e">
        <f t="shared" si="22"/>
        <v>#N/A</v>
      </c>
      <c r="BL58" s="405" t="s">
        <v>2016</v>
      </c>
      <c r="BM58" s="432" t="e">
        <f>#N/A</f>
        <v>#N/A</v>
      </c>
      <c r="BN58" s="324" t="e">
        <f t="shared" si="31"/>
        <v>#N/A</v>
      </c>
      <c r="BQ58" s="324" t="e">
        <f>#N/A</f>
        <v>#N/A</v>
      </c>
      <c r="BR58" s="324" t="e">
        <f>#N/A</f>
        <v>#N/A</v>
      </c>
      <c r="BS58" s="324" t="e">
        <f>#N/A</f>
        <v>#N/A</v>
      </c>
      <c r="BT58" s="324" t="e">
        <f t="shared" si="23"/>
        <v>#N/A</v>
      </c>
      <c r="BU58" s="405"/>
      <c r="BV58" s="432" t="e">
        <f>#N/A</f>
        <v>#N/A</v>
      </c>
      <c r="BW58" s="324" t="e">
        <f t="shared" si="32"/>
        <v>#N/A</v>
      </c>
      <c r="BZ58" s="324" t="e">
        <f>#N/A</f>
        <v>#N/A</v>
      </c>
      <c r="CA58" s="324" t="e">
        <f>#N/A</f>
        <v>#N/A</v>
      </c>
      <c r="CB58" s="324" t="e">
        <f>#N/A</f>
        <v>#N/A</v>
      </c>
      <c r="CC58" s="324" t="e">
        <f t="shared" si="24"/>
        <v>#N/A</v>
      </c>
      <c r="CD58" s="405"/>
      <c r="CE58" s="432" t="e">
        <f>#N/A</f>
        <v>#N/A</v>
      </c>
      <c r="CF58" s="324" t="e">
        <f t="shared" si="33"/>
        <v>#N/A</v>
      </c>
    </row>
    <row r="59" spans="1:84">
      <c r="A59" s="324" t="e">
        <f>#N/A</f>
        <v>#N/A</v>
      </c>
      <c r="B59" s="324" t="e">
        <f>#N/A</f>
        <v>#N/A</v>
      </c>
      <c r="C59" s="429" t="e">
        <f>#N/A</f>
        <v>#N/A</v>
      </c>
      <c r="D59" s="324" t="e">
        <f>#N/A</f>
        <v>#N/A</v>
      </c>
      <c r="E59" s="430" t="e">
        <f>#N/A</f>
        <v>#N/A</v>
      </c>
      <c r="F59" s="324" t="e">
        <f>#N/A</f>
        <v>#N/A</v>
      </c>
      <c r="G59" s="324" t="e">
        <f>#N/A</f>
        <v>#N/A</v>
      </c>
      <c r="H59" s="324" t="e">
        <f>#N/A</f>
        <v>#N/A</v>
      </c>
      <c r="I59" s="324" t="e">
        <f>#N/A</f>
        <v>#N/A</v>
      </c>
      <c r="J59" s="324" t="e">
        <f>#N/A</f>
        <v>#N/A</v>
      </c>
      <c r="K59" s="324" t="e">
        <f>#N/A</f>
        <v>#N/A</v>
      </c>
      <c r="M59" s="325">
        <v>57</v>
      </c>
      <c r="O59" s="324" t="e">
        <f t="shared" si="8"/>
        <v>#N/A</v>
      </c>
      <c r="P59" s="324" t="e">
        <f t="shared" si="9"/>
        <v>#N/A</v>
      </c>
      <c r="Q59" s="324" t="e">
        <f t="shared" si="26"/>
        <v>#N/A</v>
      </c>
      <c r="R59" s="324" t="e">
        <f t="shared" si="27"/>
        <v>#N/A</v>
      </c>
      <c r="S59" s="324" t="e">
        <f t="shared" si="10"/>
        <v>#N/A</v>
      </c>
      <c r="T59" s="324" t="e">
        <f t="shared" si="11"/>
        <v>#N/A</v>
      </c>
      <c r="U59" s="405">
        <f t="shared" si="25"/>
        <v>57</v>
      </c>
      <c r="V59" s="405" t="s">
        <v>2016</v>
      </c>
      <c r="W59" s="431" t="e">
        <f>#N/A</f>
        <v>#N/A</v>
      </c>
      <c r="X59" s="407">
        <f t="shared" si="12"/>
        <v>57</v>
      </c>
      <c r="Y59" s="405">
        <f t="shared" si="28"/>
        <v>0</v>
      </c>
      <c r="Z59" s="324" t="e">
        <f t="shared" si="13"/>
        <v>#N/A</v>
      </c>
      <c r="AA59" s="324" t="e">
        <f t="shared" si="14"/>
        <v>#N/A</v>
      </c>
      <c r="AB59" s="324" t="e">
        <f t="shared" si="15"/>
        <v>#N/A</v>
      </c>
      <c r="AC59" s="324" t="e">
        <f t="shared" si="16"/>
        <v>#N/A</v>
      </c>
      <c r="AD59" s="324" t="e">
        <f t="shared" si="17"/>
        <v>#N/A</v>
      </c>
      <c r="AE59" s="324" t="e">
        <f t="shared" si="18"/>
        <v>#N/A</v>
      </c>
      <c r="AG59" s="324" t="e">
        <f>#N/A</f>
        <v>#N/A</v>
      </c>
      <c r="AH59" s="324" t="e">
        <f>#N/A</f>
        <v>#N/A</v>
      </c>
      <c r="AI59" s="324" t="e">
        <f>#N/A</f>
        <v>#N/A</v>
      </c>
      <c r="AJ59" s="324" t="e">
        <f t="shared" si="19"/>
        <v>#N/A</v>
      </c>
      <c r="AK59" s="324">
        <v>57</v>
      </c>
      <c r="AL59" s="432"/>
      <c r="AP59" s="324" t="e">
        <f>#N/A</f>
        <v>#N/A</v>
      </c>
      <c r="AQ59" s="324" t="e">
        <f>#N/A</f>
        <v>#N/A</v>
      </c>
      <c r="AR59" s="324" t="e">
        <f>#N/A</f>
        <v>#N/A</v>
      </c>
      <c r="AS59" s="324" t="e">
        <f t="shared" si="20"/>
        <v>#N/A</v>
      </c>
      <c r="AT59" s="405" t="s">
        <v>2016</v>
      </c>
      <c r="AU59" s="432" t="e">
        <f>#N/A</f>
        <v>#N/A</v>
      </c>
      <c r="AV59" s="324" t="e">
        <f t="shared" si="29"/>
        <v>#N/A</v>
      </c>
      <c r="AY59" s="324" t="e">
        <f>#N/A</f>
        <v>#N/A</v>
      </c>
      <c r="AZ59" s="324" t="e">
        <f>#N/A</f>
        <v>#N/A</v>
      </c>
      <c r="BA59" s="324" t="e">
        <f>#N/A</f>
        <v>#N/A</v>
      </c>
      <c r="BB59" s="324" t="e">
        <f t="shared" si="21"/>
        <v>#N/A</v>
      </c>
      <c r="BC59" s="405" t="s">
        <v>2016</v>
      </c>
      <c r="BD59" s="432" t="e">
        <f>#N/A</f>
        <v>#N/A</v>
      </c>
      <c r="BE59" s="324" t="e">
        <f t="shared" si="30"/>
        <v>#N/A</v>
      </c>
      <c r="BH59" s="324" t="e">
        <f>#N/A</f>
        <v>#N/A</v>
      </c>
      <c r="BI59" s="324" t="e">
        <f>#N/A</f>
        <v>#N/A</v>
      </c>
      <c r="BJ59" s="324" t="e">
        <f>#N/A</f>
        <v>#N/A</v>
      </c>
      <c r="BK59" s="324" t="e">
        <f t="shared" si="22"/>
        <v>#N/A</v>
      </c>
      <c r="BL59" s="405" t="s">
        <v>2016</v>
      </c>
      <c r="BM59" s="432" t="e">
        <f>#N/A</f>
        <v>#N/A</v>
      </c>
      <c r="BN59" s="324" t="e">
        <f t="shared" si="31"/>
        <v>#N/A</v>
      </c>
      <c r="BQ59" s="324" t="e">
        <f>#N/A</f>
        <v>#N/A</v>
      </c>
      <c r="BR59" s="324" t="e">
        <f>#N/A</f>
        <v>#N/A</v>
      </c>
      <c r="BS59" s="324" t="e">
        <f>#N/A</f>
        <v>#N/A</v>
      </c>
      <c r="BT59" s="324" t="e">
        <f t="shared" si="23"/>
        <v>#N/A</v>
      </c>
      <c r="BU59" s="405"/>
      <c r="BV59" s="432" t="e">
        <f>#N/A</f>
        <v>#N/A</v>
      </c>
      <c r="BW59" s="324" t="e">
        <f t="shared" si="32"/>
        <v>#N/A</v>
      </c>
      <c r="BZ59" s="324" t="e">
        <f>#N/A</f>
        <v>#N/A</v>
      </c>
      <c r="CA59" s="324" t="e">
        <f>#N/A</f>
        <v>#N/A</v>
      </c>
      <c r="CB59" s="324" t="e">
        <f>#N/A</f>
        <v>#N/A</v>
      </c>
      <c r="CC59" s="324" t="e">
        <f t="shared" si="24"/>
        <v>#N/A</v>
      </c>
      <c r="CD59" s="405"/>
      <c r="CE59" s="432" t="e">
        <f>#N/A</f>
        <v>#N/A</v>
      </c>
      <c r="CF59" s="324" t="e">
        <f t="shared" si="33"/>
        <v>#N/A</v>
      </c>
    </row>
    <row r="60" spans="1:84">
      <c r="A60" s="324" t="e">
        <f>#N/A</f>
        <v>#N/A</v>
      </c>
      <c r="B60" s="324" t="e">
        <f>#N/A</f>
        <v>#N/A</v>
      </c>
      <c r="C60" s="429" t="e">
        <f>#N/A</f>
        <v>#N/A</v>
      </c>
      <c r="D60" s="324" t="e">
        <f>#N/A</f>
        <v>#N/A</v>
      </c>
      <c r="E60" s="430" t="e">
        <f>#N/A</f>
        <v>#N/A</v>
      </c>
      <c r="F60" s="324" t="e">
        <f>#N/A</f>
        <v>#N/A</v>
      </c>
      <c r="G60" s="324" t="e">
        <f>#N/A</f>
        <v>#N/A</v>
      </c>
      <c r="H60" s="324" t="e">
        <f>#N/A</f>
        <v>#N/A</v>
      </c>
      <c r="I60" s="324" t="e">
        <f>#N/A</f>
        <v>#N/A</v>
      </c>
      <c r="J60" s="324" t="e">
        <f>#N/A</f>
        <v>#N/A</v>
      </c>
      <c r="K60" s="324" t="e">
        <f>#N/A</f>
        <v>#N/A</v>
      </c>
      <c r="M60" s="325">
        <v>58</v>
      </c>
      <c r="O60" s="324" t="e">
        <f t="shared" si="8"/>
        <v>#N/A</v>
      </c>
      <c r="P60" s="324" t="e">
        <f t="shared" si="9"/>
        <v>#N/A</v>
      </c>
      <c r="Q60" s="324" t="e">
        <f t="shared" si="26"/>
        <v>#N/A</v>
      </c>
      <c r="R60" s="324" t="e">
        <f t="shared" si="27"/>
        <v>#N/A</v>
      </c>
      <c r="S60" s="324" t="e">
        <f t="shared" si="10"/>
        <v>#N/A</v>
      </c>
      <c r="T60" s="324" t="e">
        <f t="shared" si="11"/>
        <v>#N/A</v>
      </c>
      <c r="U60" s="405">
        <f t="shared" si="25"/>
        <v>58</v>
      </c>
      <c r="V60" s="405" t="s">
        <v>2016</v>
      </c>
      <c r="W60" s="431" t="e">
        <f>#N/A</f>
        <v>#N/A</v>
      </c>
      <c r="X60" s="407">
        <f t="shared" si="12"/>
        <v>58</v>
      </c>
      <c r="Y60" s="405">
        <f t="shared" si="28"/>
        <v>0</v>
      </c>
      <c r="Z60" s="324" t="e">
        <f t="shared" si="13"/>
        <v>#N/A</v>
      </c>
      <c r="AA60" s="324" t="e">
        <f t="shared" si="14"/>
        <v>#N/A</v>
      </c>
      <c r="AB60" s="324" t="e">
        <f t="shared" si="15"/>
        <v>#N/A</v>
      </c>
      <c r="AC60" s="324" t="e">
        <f t="shared" si="16"/>
        <v>#N/A</v>
      </c>
      <c r="AD60" s="324" t="e">
        <f t="shared" si="17"/>
        <v>#N/A</v>
      </c>
      <c r="AE60" s="324" t="e">
        <f t="shared" si="18"/>
        <v>#N/A</v>
      </c>
      <c r="AG60" s="324" t="e">
        <f>#N/A</f>
        <v>#N/A</v>
      </c>
      <c r="AH60" s="324" t="e">
        <f>#N/A</f>
        <v>#N/A</v>
      </c>
      <c r="AI60" s="324" t="e">
        <f>#N/A</f>
        <v>#N/A</v>
      </c>
      <c r="AJ60" s="324" t="e">
        <f t="shared" si="19"/>
        <v>#N/A</v>
      </c>
      <c r="AK60" s="324">
        <v>58</v>
      </c>
      <c r="AL60" s="432"/>
      <c r="AP60" s="324" t="e">
        <f>#N/A</f>
        <v>#N/A</v>
      </c>
      <c r="AQ60" s="324" t="e">
        <f>#N/A</f>
        <v>#N/A</v>
      </c>
      <c r="AR60" s="324" t="e">
        <f>#N/A</f>
        <v>#N/A</v>
      </c>
      <c r="AS60" s="324" t="e">
        <f t="shared" si="20"/>
        <v>#N/A</v>
      </c>
      <c r="AT60" s="405" t="s">
        <v>2016</v>
      </c>
      <c r="AU60" s="432" t="e">
        <f>#N/A</f>
        <v>#N/A</v>
      </c>
      <c r="AV60" s="324" t="e">
        <f t="shared" si="29"/>
        <v>#N/A</v>
      </c>
      <c r="AY60" s="324" t="e">
        <f>#N/A</f>
        <v>#N/A</v>
      </c>
      <c r="AZ60" s="324" t="e">
        <f>#N/A</f>
        <v>#N/A</v>
      </c>
      <c r="BA60" s="324" t="e">
        <f>#N/A</f>
        <v>#N/A</v>
      </c>
      <c r="BB60" s="324" t="e">
        <f t="shared" si="21"/>
        <v>#N/A</v>
      </c>
      <c r="BC60" s="405" t="s">
        <v>2016</v>
      </c>
      <c r="BD60" s="432" t="e">
        <f>#N/A</f>
        <v>#N/A</v>
      </c>
      <c r="BE60" s="324" t="e">
        <f t="shared" si="30"/>
        <v>#N/A</v>
      </c>
      <c r="BH60" s="324" t="e">
        <f>#N/A</f>
        <v>#N/A</v>
      </c>
      <c r="BI60" s="324" t="e">
        <f>#N/A</f>
        <v>#N/A</v>
      </c>
      <c r="BJ60" s="324" t="e">
        <f>#N/A</f>
        <v>#N/A</v>
      </c>
      <c r="BK60" s="324" t="e">
        <f t="shared" si="22"/>
        <v>#N/A</v>
      </c>
      <c r="BL60" s="405" t="s">
        <v>2016</v>
      </c>
      <c r="BM60" s="432" t="e">
        <f>#N/A</f>
        <v>#N/A</v>
      </c>
      <c r="BN60" s="324" t="e">
        <f t="shared" si="31"/>
        <v>#N/A</v>
      </c>
      <c r="BQ60" s="324" t="e">
        <f>#N/A</f>
        <v>#N/A</v>
      </c>
      <c r="BR60" s="324" t="e">
        <f>#N/A</f>
        <v>#N/A</v>
      </c>
      <c r="BS60" s="324" t="e">
        <f>#N/A</f>
        <v>#N/A</v>
      </c>
      <c r="BT60" s="324" t="e">
        <f t="shared" si="23"/>
        <v>#N/A</v>
      </c>
      <c r="BU60" s="405"/>
      <c r="BV60" s="432" t="e">
        <f>#N/A</f>
        <v>#N/A</v>
      </c>
      <c r="BW60" s="324" t="e">
        <f t="shared" si="32"/>
        <v>#N/A</v>
      </c>
      <c r="BZ60" s="324" t="e">
        <f>#N/A</f>
        <v>#N/A</v>
      </c>
      <c r="CA60" s="324" t="e">
        <f>#N/A</f>
        <v>#N/A</v>
      </c>
      <c r="CB60" s="324" t="e">
        <f>#N/A</f>
        <v>#N/A</v>
      </c>
      <c r="CC60" s="324" t="e">
        <f t="shared" si="24"/>
        <v>#N/A</v>
      </c>
      <c r="CD60" s="405"/>
      <c r="CE60" s="432" t="e">
        <f>#N/A</f>
        <v>#N/A</v>
      </c>
      <c r="CF60" s="324" t="e">
        <f t="shared" si="33"/>
        <v>#N/A</v>
      </c>
    </row>
    <row r="61" spans="1:84">
      <c r="A61" s="324" t="e">
        <f>#N/A</f>
        <v>#N/A</v>
      </c>
      <c r="B61" s="324" t="e">
        <f>#N/A</f>
        <v>#N/A</v>
      </c>
      <c r="C61" s="429" t="e">
        <f>#N/A</f>
        <v>#N/A</v>
      </c>
      <c r="D61" s="324" t="e">
        <f>#N/A</f>
        <v>#N/A</v>
      </c>
      <c r="E61" s="430" t="e">
        <f>#N/A</f>
        <v>#N/A</v>
      </c>
      <c r="F61" s="324" t="e">
        <f>#N/A</f>
        <v>#N/A</v>
      </c>
      <c r="G61" s="324" t="e">
        <f>#N/A</f>
        <v>#N/A</v>
      </c>
      <c r="H61" s="324" t="e">
        <f>#N/A</f>
        <v>#N/A</v>
      </c>
      <c r="I61" s="324" t="e">
        <f>#N/A</f>
        <v>#N/A</v>
      </c>
      <c r="J61" s="324" t="e">
        <f>#N/A</f>
        <v>#N/A</v>
      </c>
      <c r="K61" s="324" t="e">
        <f>#N/A</f>
        <v>#N/A</v>
      </c>
      <c r="M61" s="325">
        <v>59</v>
      </c>
      <c r="O61" s="324" t="e">
        <f t="shared" si="8"/>
        <v>#N/A</v>
      </c>
      <c r="P61" s="324" t="e">
        <f t="shared" si="9"/>
        <v>#N/A</v>
      </c>
      <c r="Q61" s="324" t="e">
        <f t="shared" si="26"/>
        <v>#N/A</v>
      </c>
      <c r="R61" s="324" t="e">
        <f t="shared" si="27"/>
        <v>#N/A</v>
      </c>
      <c r="S61" s="324" t="e">
        <f t="shared" si="10"/>
        <v>#N/A</v>
      </c>
      <c r="T61" s="324" t="e">
        <f t="shared" si="11"/>
        <v>#N/A</v>
      </c>
      <c r="U61" s="405">
        <f t="shared" si="25"/>
        <v>59</v>
      </c>
      <c r="V61" s="405" t="s">
        <v>2016</v>
      </c>
      <c r="W61" s="431" t="e">
        <f>#N/A</f>
        <v>#N/A</v>
      </c>
      <c r="X61" s="407">
        <f t="shared" si="12"/>
        <v>59</v>
      </c>
      <c r="Y61" s="405">
        <f t="shared" si="28"/>
        <v>0</v>
      </c>
      <c r="Z61" s="324" t="e">
        <f t="shared" si="13"/>
        <v>#N/A</v>
      </c>
      <c r="AA61" s="324" t="e">
        <f t="shared" si="14"/>
        <v>#N/A</v>
      </c>
      <c r="AB61" s="324" t="e">
        <f t="shared" si="15"/>
        <v>#N/A</v>
      </c>
      <c r="AC61" s="324" t="e">
        <f t="shared" si="16"/>
        <v>#N/A</v>
      </c>
      <c r="AD61" s="324" t="e">
        <f t="shared" si="17"/>
        <v>#N/A</v>
      </c>
      <c r="AE61" s="324" t="e">
        <f t="shared" si="18"/>
        <v>#N/A</v>
      </c>
      <c r="AG61" s="324" t="e">
        <f>#N/A</f>
        <v>#N/A</v>
      </c>
      <c r="AH61" s="324" t="e">
        <f>#N/A</f>
        <v>#N/A</v>
      </c>
      <c r="AI61" s="324" t="e">
        <f>#N/A</f>
        <v>#N/A</v>
      </c>
      <c r="AJ61" s="324" t="e">
        <f t="shared" si="19"/>
        <v>#N/A</v>
      </c>
      <c r="AK61" s="324">
        <v>59</v>
      </c>
      <c r="AL61" s="432"/>
      <c r="AP61" s="324" t="e">
        <f>#N/A</f>
        <v>#N/A</v>
      </c>
      <c r="AQ61" s="324" t="e">
        <f>#N/A</f>
        <v>#N/A</v>
      </c>
      <c r="AR61" s="324" t="e">
        <f>#N/A</f>
        <v>#N/A</v>
      </c>
      <c r="AS61" s="324" t="e">
        <f t="shared" si="20"/>
        <v>#N/A</v>
      </c>
      <c r="AT61" s="405" t="s">
        <v>2016</v>
      </c>
      <c r="AU61" s="432" t="e">
        <f>#N/A</f>
        <v>#N/A</v>
      </c>
      <c r="AV61" s="324" t="e">
        <f t="shared" si="29"/>
        <v>#N/A</v>
      </c>
      <c r="AY61" s="324" t="e">
        <f>#N/A</f>
        <v>#N/A</v>
      </c>
      <c r="AZ61" s="324" t="e">
        <f>#N/A</f>
        <v>#N/A</v>
      </c>
      <c r="BA61" s="324" t="e">
        <f>#N/A</f>
        <v>#N/A</v>
      </c>
      <c r="BB61" s="324" t="e">
        <f t="shared" si="21"/>
        <v>#N/A</v>
      </c>
      <c r="BC61" s="405" t="s">
        <v>2016</v>
      </c>
      <c r="BD61" s="432" t="e">
        <f>#N/A</f>
        <v>#N/A</v>
      </c>
      <c r="BE61" s="324" t="e">
        <f t="shared" si="30"/>
        <v>#N/A</v>
      </c>
      <c r="BH61" s="324" t="e">
        <f>#N/A</f>
        <v>#N/A</v>
      </c>
      <c r="BI61" s="324" t="e">
        <f>#N/A</f>
        <v>#N/A</v>
      </c>
      <c r="BJ61" s="324" t="e">
        <f>#N/A</f>
        <v>#N/A</v>
      </c>
      <c r="BK61" s="324" t="e">
        <f t="shared" si="22"/>
        <v>#N/A</v>
      </c>
      <c r="BL61" s="405" t="s">
        <v>2016</v>
      </c>
      <c r="BM61" s="432" t="e">
        <f>#N/A</f>
        <v>#N/A</v>
      </c>
      <c r="BN61" s="324" t="e">
        <f t="shared" si="31"/>
        <v>#N/A</v>
      </c>
      <c r="BQ61" s="324" t="e">
        <f>#N/A</f>
        <v>#N/A</v>
      </c>
      <c r="BR61" s="324" t="e">
        <f>#N/A</f>
        <v>#N/A</v>
      </c>
      <c r="BS61" s="324" t="e">
        <f>#N/A</f>
        <v>#N/A</v>
      </c>
      <c r="BT61" s="324" t="e">
        <f t="shared" si="23"/>
        <v>#N/A</v>
      </c>
      <c r="BU61" s="405"/>
      <c r="BV61" s="432" t="e">
        <f>#N/A</f>
        <v>#N/A</v>
      </c>
      <c r="BW61" s="324" t="e">
        <f t="shared" si="32"/>
        <v>#N/A</v>
      </c>
      <c r="BZ61" s="324" t="e">
        <f>#N/A</f>
        <v>#N/A</v>
      </c>
      <c r="CA61" s="324" t="e">
        <f>#N/A</f>
        <v>#N/A</v>
      </c>
      <c r="CB61" s="324" t="e">
        <f>#N/A</f>
        <v>#N/A</v>
      </c>
      <c r="CC61" s="324" t="e">
        <f t="shared" si="24"/>
        <v>#N/A</v>
      </c>
      <c r="CD61" s="405"/>
      <c r="CE61" s="432" t="e">
        <f>#N/A</f>
        <v>#N/A</v>
      </c>
      <c r="CF61" s="324" t="e">
        <f t="shared" si="33"/>
        <v>#N/A</v>
      </c>
    </row>
    <row r="62" spans="1:84">
      <c r="A62" s="324" t="e">
        <f>#N/A</f>
        <v>#N/A</v>
      </c>
      <c r="B62" s="324" t="e">
        <f>#N/A</f>
        <v>#N/A</v>
      </c>
      <c r="C62" s="429" t="e">
        <f>#N/A</f>
        <v>#N/A</v>
      </c>
      <c r="D62" s="324" t="e">
        <f>#N/A</f>
        <v>#N/A</v>
      </c>
      <c r="E62" s="430" t="e">
        <f>#N/A</f>
        <v>#N/A</v>
      </c>
      <c r="F62" s="324" t="e">
        <f>#N/A</f>
        <v>#N/A</v>
      </c>
      <c r="G62" s="324" t="e">
        <f>#N/A</f>
        <v>#N/A</v>
      </c>
      <c r="H62" s="324" t="e">
        <f>#N/A</f>
        <v>#N/A</v>
      </c>
      <c r="I62" s="324" t="e">
        <f>#N/A</f>
        <v>#N/A</v>
      </c>
      <c r="J62" s="324" t="e">
        <f>#N/A</f>
        <v>#N/A</v>
      </c>
      <c r="K62" s="324" t="e">
        <f>#N/A</f>
        <v>#N/A</v>
      </c>
      <c r="M62" s="325">
        <v>60</v>
      </c>
      <c r="O62" s="324" t="e">
        <f t="shared" si="8"/>
        <v>#N/A</v>
      </c>
      <c r="P62" s="324" t="e">
        <f t="shared" si="9"/>
        <v>#N/A</v>
      </c>
      <c r="Q62" s="324" t="e">
        <f t="shared" si="26"/>
        <v>#N/A</v>
      </c>
      <c r="R62" s="324" t="e">
        <f t="shared" si="27"/>
        <v>#N/A</v>
      </c>
      <c r="S62" s="324" t="e">
        <f t="shared" si="10"/>
        <v>#N/A</v>
      </c>
      <c r="T62" s="324" t="e">
        <f t="shared" si="11"/>
        <v>#N/A</v>
      </c>
      <c r="U62" s="405">
        <f t="shared" si="25"/>
        <v>60</v>
      </c>
      <c r="V62" s="405" t="s">
        <v>2016</v>
      </c>
      <c r="W62" s="431" t="e">
        <f>#N/A</f>
        <v>#N/A</v>
      </c>
      <c r="X62" s="407">
        <f t="shared" si="12"/>
        <v>60</v>
      </c>
      <c r="Y62" s="405">
        <f t="shared" si="28"/>
        <v>0</v>
      </c>
      <c r="Z62" s="324" t="e">
        <f t="shared" si="13"/>
        <v>#N/A</v>
      </c>
      <c r="AA62" s="324" t="e">
        <f t="shared" si="14"/>
        <v>#N/A</v>
      </c>
      <c r="AB62" s="324" t="e">
        <f t="shared" si="15"/>
        <v>#N/A</v>
      </c>
      <c r="AC62" s="324" t="e">
        <f t="shared" si="16"/>
        <v>#N/A</v>
      </c>
      <c r="AD62" s="324" t="e">
        <f t="shared" si="17"/>
        <v>#N/A</v>
      </c>
      <c r="AE62" s="324" t="e">
        <f t="shared" si="18"/>
        <v>#N/A</v>
      </c>
      <c r="AG62" s="324" t="e">
        <f>#N/A</f>
        <v>#N/A</v>
      </c>
      <c r="AH62" s="324" t="e">
        <f>#N/A</f>
        <v>#N/A</v>
      </c>
      <c r="AI62" s="324" t="e">
        <f>#N/A</f>
        <v>#N/A</v>
      </c>
      <c r="AJ62" s="324" t="e">
        <f t="shared" si="19"/>
        <v>#N/A</v>
      </c>
      <c r="AK62" s="324">
        <v>60</v>
      </c>
      <c r="AL62" s="432"/>
      <c r="AP62" s="324" t="e">
        <f>#N/A</f>
        <v>#N/A</v>
      </c>
      <c r="AQ62" s="324" t="e">
        <f>#N/A</f>
        <v>#N/A</v>
      </c>
      <c r="AR62" s="324" t="e">
        <f>#N/A</f>
        <v>#N/A</v>
      </c>
      <c r="AS62" s="324" t="e">
        <f t="shared" si="20"/>
        <v>#N/A</v>
      </c>
      <c r="AT62" s="405" t="s">
        <v>2016</v>
      </c>
      <c r="AU62" s="432" t="e">
        <f>#N/A</f>
        <v>#N/A</v>
      </c>
      <c r="AV62" s="324" t="e">
        <f t="shared" si="29"/>
        <v>#N/A</v>
      </c>
      <c r="AY62" s="324" t="e">
        <f>#N/A</f>
        <v>#N/A</v>
      </c>
      <c r="AZ62" s="324" t="e">
        <f>#N/A</f>
        <v>#N/A</v>
      </c>
      <c r="BA62" s="324" t="e">
        <f>#N/A</f>
        <v>#N/A</v>
      </c>
      <c r="BB62" s="324" t="e">
        <f t="shared" si="21"/>
        <v>#N/A</v>
      </c>
      <c r="BC62" s="405" t="s">
        <v>2016</v>
      </c>
      <c r="BD62" s="432" t="e">
        <f>#N/A</f>
        <v>#N/A</v>
      </c>
      <c r="BE62" s="324" t="e">
        <f t="shared" si="30"/>
        <v>#N/A</v>
      </c>
      <c r="BH62" s="324" t="e">
        <f>#N/A</f>
        <v>#N/A</v>
      </c>
      <c r="BI62" s="324" t="e">
        <f>#N/A</f>
        <v>#N/A</v>
      </c>
      <c r="BJ62" s="324" t="e">
        <f>#N/A</f>
        <v>#N/A</v>
      </c>
      <c r="BK62" s="324" t="e">
        <f t="shared" si="22"/>
        <v>#N/A</v>
      </c>
      <c r="BL62" s="405" t="s">
        <v>2016</v>
      </c>
      <c r="BM62" s="432" t="e">
        <f>#N/A</f>
        <v>#N/A</v>
      </c>
      <c r="BN62" s="324" t="e">
        <f t="shared" si="31"/>
        <v>#N/A</v>
      </c>
      <c r="BQ62" s="324" t="e">
        <f>#N/A</f>
        <v>#N/A</v>
      </c>
      <c r="BR62" s="324" t="e">
        <f>#N/A</f>
        <v>#N/A</v>
      </c>
      <c r="BS62" s="324" t="e">
        <f>#N/A</f>
        <v>#N/A</v>
      </c>
      <c r="BT62" s="324" t="e">
        <f t="shared" si="23"/>
        <v>#N/A</v>
      </c>
      <c r="BU62" s="405"/>
      <c r="BV62" s="432" t="e">
        <f>#N/A</f>
        <v>#N/A</v>
      </c>
      <c r="BW62" s="324" t="e">
        <f t="shared" si="32"/>
        <v>#N/A</v>
      </c>
      <c r="BZ62" s="324" t="e">
        <f>#N/A</f>
        <v>#N/A</v>
      </c>
      <c r="CA62" s="324" t="e">
        <f>#N/A</f>
        <v>#N/A</v>
      </c>
      <c r="CB62" s="324" t="e">
        <f>#N/A</f>
        <v>#N/A</v>
      </c>
      <c r="CC62" s="324" t="e">
        <f t="shared" si="24"/>
        <v>#N/A</v>
      </c>
      <c r="CD62" s="405"/>
      <c r="CE62" s="432" t="e">
        <f>#N/A</f>
        <v>#N/A</v>
      </c>
      <c r="CF62" s="324" t="e">
        <f t="shared" si="33"/>
        <v>#N/A</v>
      </c>
    </row>
    <row r="63" spans="1:84">
      <c r="A63" s="324" t="e">
        <f>#N/A</f>
        <v>#N/A</v>
      </c>
      <c r="B63" s="324" t="e">
        <f>#N/A</f>
        <v>#N/A</v>
      </c>
      <c r="C63" s="429" t="e">
        <f>#N/A</f>
        <v>#N/A</v>
      </c>
      <c r="D63" s="324" t="e">
        <f>#N/A</f>
        <v>#N/A</v>
      </c>
      <c r="E63" s="430" t="e">
        <f>#N/A</f>
        <v>#N/A</v>
      </c>
      <c r="F63" s="324" t="e">
        <f>#N/A</f>
        <v>#N/A</v>
      </c>
      <c r="G63" s="324" t="e">
        <f>#N/A</f>
        <v>#N/A</v>
      </c>
      <c r="H63" s="324" t="e">
        <f>#N/A</f>
        <v>#N/A</v>
      </c>
      <c r="I63" s="324" t="e">
        <f>#N/A</f>
        <v>#N/A</v>
      </c>
      <c r="J63" s="324" t="e">
        <f>#N/A</f>
        <v>#N/A</v>
      </c>
      <c r="K63" s="324" t="e">
        <f>#N/A</f>
        <v>#N/A</v>
      </c>
      <c r="M63" s="325">
        <v>61</v>
      </c>
      <c r="O63" s="324" t="e">
        <f t="shared" si="8"/>
        <v>#N/A</v>
      </c>
      <c r="P63" s="324" t="e">
        <f t="shared" si="9"/>
        <v>#N/A</v>
      </c>
      <c r="Q63" s="324" t="e">
        <f t="shared" si="26"/>
        <v>#N/A</v>
      </c>
      <c r="R63" s="324" t="e">
        <f t="shared" si="27"/>
        <v>#N/A</v>
      </c>
      <c r="S63" s="324" t="e">
        <f t="shared" si="10"/>
        <v>#N/A</v>
      </c>
      <c r="T63" s="324" t="e">
        <f t="shared" si="11"/>
        <v>#N/A</v>
      </c>
      <c r="U63" s="405">
        <f t="shared" si="25"/>
        <v>61</v>
      </c>
      <c r="V63" s="405" t="s">
        <v>2016</v>
      </c>
      <c r="W63" s="431" t="e">
        <f>#N/A</f>
        <v>#N/A</v>
      </c>
      <c r="X63" s="407">
        <f t="shared" si="12"/>
        <v>61</v>
      </c>
      <c r="Y63" s="405">
        <f t="shared" si="28"/>
        <v>0</v>
      </c>
      <c r="Z63" s="324" t="e">
        <f t="shared" si="13"/>
        <v>#N/A</v>
      </c>
      <c r="AA63" s="324" t="e">
        <f t="shared" si="14"/>
        <v>#N/A</v>
      </c>
      <c r="AB63" s="324" t="e">
        <f t="shared" si="15"/>
        <v>#N/A</v>
      </c>
      <c r="AC63" s="324" t="e">
        <f t="shared" si="16"/>
        <v>#N/A</v>
      </c>
      <c r="AD63" s="324" t="e">
        <f t="shared" si="17"/>
        <v>#N/A</v>
      </c>
      <c r="AE63" s="324" t="e">
        <f t="shared" si="18"/>
        <v>#N/A</v>
      </c>
      <c r="AG63" s="324" t="e">
        <f>#N/A</f>
        <v>#N/A</v>
      </c>
      <c r="AH63" s="324" t="e">
        <f>#N/A</f>
        <v>#N/A</v>
      </c>
      <c r="AI63" s="324" t="e">
        <f>#N/A</f>
        <v>#N/A</v>
      </c>
      <c r="AJ63" s="324" t="e">
        <f t="shared" si="19"/>
        <v>#N/A</v>
      </c>
      <c r="AK63" s="324">
        <v>61</v>
      </c>
      <c r="AL63" s="432"/>
      <c r="AP63" s="324" t="e">
        <f>#N/A</f>
        <v>#N/A</v>
      </c>
      <c r="AQ63" s="324" t="e">
        <f>#N/A</f>
        <v>#N/A</v>
      </c>
      <c r="AR63" s="324" t="e">
        <f>#N/A</f>
        <v>#N/A</v>
      </c>
      <c r="AS63" s="324" t="e">
        <f t="shared" si="20"/>
        <v>#N/A</v>
      </c>
      <c r="AT63" s="405" t="s">
        <v>2016</v>
      </c>
      <c r="AU63" s="432" t="e">
        <f>#N/A</f>
        <v>#N/A</v>
      </c>
      <c r="AV63" s="324" t="e">
        <f t="shared" si="29"/>
        <v>#N/A</v>
      </c>
      <c r="AY63" s="324" t="e">
        <f>#N/A</f>
        <v>#N/A</v>
      </c>
      <c r="AZ63" s="324" t="e">
        <f>#N/A</f>
        <v>#N/A</v>
      </c>
      <c r="BA63" s="324" t="e">
        <f>#N/A</f>
        <v>#N/A</v>
      </c>
      <c r="BB63" s="324" t="e">
        <f t="shared" si="21"/>
        <v>#N/A</v>
      </c>
      <c r="BC63" s="405" t="s">
        <v>2016</v>
      </c>
      <c r="BD63" s="432" t="e">
        <f>#N/A</f>
        <v>#N/A</v>
      </c>
      <c r="BE63" s="324" t="e">
        <f t="shared" si="30"/>
        <v>#N/A</v>
      </c>
      <c r="BH63" s="324" t="e">
        <f>#N/A</f>
        <v>#N/A</v>
      </c>
      <c r="BI63" s="324" t="e">
        <f>#N/A</f>
        <v>#N/A</v>
      </c>
      <c r="BJ63" s="324" t="e">
        <f>#N/A</f>
        <v>#N/A</v>
      </c>
      <c r="BK63" s="324" t="e">
        <f t="shared" si="22"/>
        <v>#N/A</v>
      </c>
      <c r="BL63" s="405" t="s">
        <v>2016</v>
      </c>
      <c r="BM63" s="432" t="e">
        <f>#N/A</f>
        <v>#N/A</v>
      </c>
      <c r="BN63" s="324" t="e">
        <f t="shared" si="31"/>
        <v>#N/A</v>
      </c>
      <c r="BQ63" s="324" t="e">
        <f>#N/A</f>
        <v>#N/A</v>
      </c>
      <c r="BR63" s="324" t="e">
        <f>#N/A</f>
        <v>#N/A</v>
      </c>
      <c r="BS63" s="324" t="e">
        <f>#N/A</f>
        <v>#N/A</v>
      </c>
      <c r="BT63" s="324" t="e">
        <f t="shared" si="23"/>
        <v>#N/A</v>
      </c>
      <c r="BU63" s="405"/>
      <c r="BV63" s="432" t="e">
        <f>#N/A</f>
        <v>#N/A</v>
      </c>
      <c r="BW63" s="324" t="e">
        <f t="shared" si="32"/>
        <v>#N/A</v>
      </c>
      <c r="BZ63" s="324" t="e">
        <f>#N/A</f>
        <v>#N/A</v>
      </c>
      <c r="CA63" s="324" t="e">
        <f>#N/A</f>
        <v>#N/A</v>
      </c>
      <c r="CB63" s="324" t="e">
        <f>#N/A</f>
        <v>#N/A</v>
      </c>
      <c r="CC63" s="324" t="e">
        <f t="shared" si="24"/>
        <v>#N/A</v>
      </c>
      <c r="CD63" s="405"/>
      <c r="CE63" s="432" t="e">
        <f>#N/A</f>
        <v>#N/A</v>
      </c>
      <c r="CF63" s="324" t="e">
        <f t="shared" si="33"/>
        <v>#N/A</v>
      </c>
    </row>
    <row r="64" spans="1:84">
      <c r="A64" s="324" t="e">
        <f>#N/A</f>
        <v>#N/A</v>
      </c>
      <c r="B64" s="324" t="e">
        <f>#N/A</f>
        <v>#N/A</v>
      </c>
      <c r="C64" s="429" t="e">
        <f>#N/A</f>
        <v>#N/A</v>
      </c>
      <c r="D64" s="324" t="e">
        <f>#N/A</f>
        <v>#N/A</v>
      </c>
      <c r="E64" s="430" t="e">
        <f>#N/A</f>
        <v>#N/A</v>
      </c>
      <c r="F64" s="324" t="e">
        <f>#N/A</f>
        <v>#N/A</v>
      </c>
      <c r="G64" s="324" t="e">
        <f>#N/A</f>
        <v>#N/A</v>
      </c>
      <c r="H64" s="324" t="e">
        <f>#N/A</f>
        <v>#N/A</v>
      </c>
      <c r="I64" s="324" t="e">
        <f>#N/A</f>
        <v>#N/A</v>
      </c>
      <c r="J64" s="324" t="e">
        <f>#N/A</f>
        <v>#N/A</v>
      </c>
      <c r="K64" s="324" t="e">
        <f>#N/A</f>
        <v>#N/A</v>
      </c>
      <c r="M64" s="325">
        <v>62</v>
      </c>
      <c r="O64" s="324" t="e">
        <f t="shared" si="8"/>
        <v>#N/A</v>
      </c>
      <c r="P64" s="324" t="e">
        <f t="shared" si="9"/>
        <v>#N/A</v>
      </c>
      <c r="Q64" s="324" t="e">
        <f t="shared" si="26"/>
        <v>#N/A</v>
      </c>
      <c r="R64" s="324" t="e">
        <f t="shared" si="27"/>
        <v>#N/A</v>
      </c>
      <c r="S64" s="324" t="e">
        <f t="shared" si="10"/>
        <v>#N/A</v>
      </c>
      <c r="T64" s="324" t="e">
        <f t="shared" si="11"/>
        <v>#N/A</v>
      </c>
      <c r="U64" s="405">
        <f t="shared" si="25"/>
        <v>62</v>
      </c>
      <c r="V64" s="405" t="s">
        <v>2016</v>
      </c>
      <c r="W64" s="431" t="e">
        <f>#N/A</f>
        <v>#N/A</v>
      </c>
      <c r="X64" s="407">
        <f t="shared" si="12"/>
        <v>62</v>
      </c>
      <c r="Y64" s="405">
        <f t="shared" si="28"/>
        <v>0</v>
      </c>
      <c r="Z64" s="324" t="e">
        <f t="shared" si="13"/>
        <v>#N/A</v>
      </c>
      <c r="AA64" s="324" t="e">
        <f t="shared" si="14"/>
        <v>#N/A</v>
      </c>
      <c r="AB64" s="324" t="e">
        <f t="shared" si="15"/>
        <v>#N/A</v>
      </c>
      <c r="AC64" s="324" t="e">
        <f t="shared" si="16"/>
        <v>#N/A</v>
      </c>
      <c r="AD64" s="324" t="e">
        <f t="shared" si="17"/>
        <v>#N/A</v>
      </c>
      <c r="AE64" s="324" t="e">
        <f t="shared" si="18"/>
        <v>#N/A</v>
      </c>
      <c r="AG64" s="324" t="e">
        <f>#N/A</f>
        <v>#N/A</v>
      </c>
      <c r="AH64" s="324" t="e">
        <f>#N/A</f>
        <v>#N/A</v>
      </c>
      <c r="AI64" s="324" t="e">
        <f>#N/A</f>
        <v>#N/A</v>
      </c>
      <c r="AJ64" s="324" t="e">
        <f t="shared" si="19"/>
        <v>#N/A</v>
      </c>
      <c r="AK64" s="324">
        <v>62</v>
      </c>
      <c r="AL64" s="432"/>
      <c r="AP64" s="324" t="e">
        <f>#N/A</f>
        <v>#N/A</v>
      </c>
      <c r="AQ64" s="324" t="e">
        <f>#N/A</f>
        <v>#N/A</v>
      </c>
      <c r="AR64" s="324" t="e">
        <f>#N/A</f>
        <v>#N/A</v>
      </c>
      <c r="AS64" s="324" t="e">
        <f t="shared" si="20"/>
        <v>#N/A</v>
      </c>
      <c r="AT64" s="405" t="s">
        <v>2016</v>
      </c>
      <c r="AU64" s="432" t="e">
        <f>#N/A</f>
        <v>#N/A</v>
      </c>
      <c r="AV64" s="324" t="e">
        <f t="shared" si="29"/>
        <v>#N/A</v>
      </c>
      <c r="AY64" s="324" t="e">
        <f>#N/A</f>
        <v>#N/A</v>
      </c>
      <c r="AZ64" s="324" t="e">
        <f>#N/A</f>
        <v>#N/A</v>
      </c>
      <c r="BA64" s="324" t="e">
        <f>#N/A</f>
        <v>#N/A</v>
      </c>
      <c r="BB64" s="324" t="e">
        <f t="shared" si="21"/>
        <v>#N/A</v>
      </c>
      <c r="BC64" s="405" t="s">
        <v>2016</v>
      </c>
      <c r="BD64" s="432" t="e">
        <f>#N/A</f>
        <v>#N/A</v>
      </c>
      <c r="BE64" s="324" t="e">
        <f t="shared" si="30"/>
        <v>#N/A</v>
      </c>
      <c r="BH64" s="324" t="e">
        <f>#N/A</f>
        <v>#N/A</v>
      </c>
      <c r="BI64" s="324" t="e">
        <f>#N/A</f>
        <v>#N/A</v>
      </c>
      <c r="BJ64" s="324" t="e">
        <f>#N/A</f>
        <v>#N/A</v>
      </c>
      <c r="BK64" s="324" t="e">
        <f t="shared" si="22"/>
        <v>#N/A</v>
      </c>
      <c r="BL64" s="405" t="s">
        <v>2016</v>
      </c>
      <c r="BM64" s="432" t="e">
        <f>#N/A</f>
        <v>#N/A</v>
      </c>
      <c r="BN64" s="324" t="e">
        <f t="shared" si="31"/>
        <v>#N/A</v>
      </c>
      <c r="BQ64" s="324" t="e">
        <f>#N/A</f>
        <v>#N/A</v>
      </c>
      <c r="BR64" s="324" t="e">
        <f>#N/A</f>
        <v>#N/A</v>
      </c>
      <c r="BS64" s="324" t="e">
        <f>#N/A</f>
        <v>#N/A</v>
      </c>
      <c r="BT64" s="324" t="e">
        <f t="shared" si="23"/>
        <v>#N/A</v>
      </c>
      <c r="BU64" s="405"/>
      <c r="BV64" s="432" t="e">
        <f>#N/A</f>
        <v>#N/A</v>
      </c>
      <c r="BW64" s="324" t="e">
        <f t="shared" si="32"/>
        <v>#N/A</v>
      </c>
      <c r="BZ64" s="324" t="e">
        <f>#N/A</f>
        <v>#N/A</v>
      </c>
      <c r="CA64" s="324" t="e">
        <f>#N/A</f>
        <v>#N/A</v>
      </c>
      <c r="CB64" s="324" t="e">
        <f>#N/A</f>
        <v>#N/A</v>
      </c>
      <c r="CC64" s="324" t="e">
        <f t="shared" si="24"/>
        <v>#N/A</v>
      </c>
      <c r="CD64" s="405"/>
      <c r="CE64" s="432" t="e">
        <f>#N/A</f>
        <v>#N/A</v>
      </c>
      <c r="CF64" s="324" t="e">
        <f t="shared" si="33"/>
        <v>#N/A</v>
      </c>
    </row>
    <row r="65" spans="1:84">
      <c r="A65" s="324" t="e">
        <f>#N/A</f>
        <v>#N/A</v>
      </c>
      <c r="B65" s="324" t="e">
        <f>#N/A</f>
        <v>#N/A</v>
      </c>
      <c r="C65" s="429" t="e">
        <f>#N/A</f>
        <v>#N/A</v>
      </c>
      <c r="D65" s="324" t="e">
        <f>#N/A</f>
        <v>#N/A</v>
      </c>
      <c r="E65" s="430" t="e">
        <f>#N/A</f>
        <v>#N/A</v>
      </c>
      <c r="F65" s="324" t="e">
        <f>#N/A</f>
        <v>#N/A</v>
      </c>
      <c r="G65" s="324" t="e">
        <f>#N/A</f>
        <v>#N/A</v>
      </c>
      <c r="H65" s="324" t="e">
        <f>#N/A</f>
        <v>#N/A</v>
      </c>
      <c r="I65" s="324" t="e">
        <f>#N/A</f>
        <v>#N/A</v>
      </c>
      <c r="J65" s="324" t="e">
        <f>#N/A</f>
        <v>#N/A</v>
      </c>
      <c r="K65" s="324" t="e">
        <f>#N/A</f>
        <v>#N/A</v>
      </c>
      <c r="M65" s="325">
        <v>63</v>
      </c>
      <c r="O65" s="324" t="e">
        <f t="shared" si="8"/>
        <v>#N/A</v>
      </c>
      <c r="P65" s="324" t="e">
        <f t="shared" si="9"/>
        <v>#N/A</v>
      </c>
      <c r="Q65" s="324" t="e">
        <f t="shared" si="26"/>
        <v>#N/A</v>
      </c>
      <c r="R65" s="324" t="e">
        <f t="shared" si="27"/>
        <v>#N/A</v>
      </c>
      <c r="S65" s="324" t="e">
        <f t="shared" si="10"/>
        <v>#N/A</v>
      </c>
      <c r="T65" s="324" t="e">
        <f t="shared" si="11"/>
        <v>#N/A</v>
      </c>
      <c r="U65" s="405">
        <f t="shared" si="25"/>
        <v>63</v>
      </c>
      <c r="V65" s="405" t="s">
        <v>2016</v>
      </c>
      <c r="W65" s="431" t="e">
        <f>#N/A</f>
        <v>#N/A</v>
      </c>
      <c r="X65" s="407">
        <f t="shared" si="12"/>
        <v>63</v>
      </c>
      <c r="Y65" s="405">
        <f t="shared" si="28"/>
        <v>0</v>
      </c>
      <c r="Z65" s="324" t="e">
        <f t="shared" si="13"/>
        <v>#N/A</v>
      </c>
      <c r="AA65" s="324" t="e">
        <f t="shared" si="14"/>
        <v>#N/A</v>
      </c>
      <c r="AB65" s="324" t="e">
        <f t="shared" si="15"/>
        <v>#N/A</v>
      </c>
      <c r="AC65" s="324" t="e">
        <f t="shared" si="16"/>
        <v>#N/A</v>
      </c>
      <c r="AD65" s="324" t="e">
        <f t="shared" si="17"/>
        <v>#N/A</v>
      </c>
      <c r="AE65" s="324" t="e">
        <f t="shared" si="18"/>
        <v>#N/A</v>
      </c>
      <c r="AG65" s="324" t="e">
        <f>#N/A</f>
        <v>#N/A</v>
      </c>
      <c r="AH65" s="324" t="e">
        <f>#N/A</f>
        <v>#N/A</v>
      </c>
      <c r="AI65" s="324" t="e">
        <f>#N/A</f>
        <v>#N/A</v>
      </c>
      <c r="AJ65" s="324" t="e">
        <f t="shared" si="19"/>
        <v>#N/A</v>
      </c>
      <c r="AK65" s="324">
        <v>63</v>
      </c>
      <c r="AL65" s="432"/>
      <c r="AP65" s="324" t="e">
        <f>#N/A</f>
        <v>#N/A</v>
      </c>
      <c r="AQ65" s="324" t="e">
        <f>#N/A</f>
        <v>#N/A</v>
      </c>
      <c r="AR65" s="324" t="e">
        <f>#N/A</f>
        <v>#N/A</v>
      </c>
      <c r="AS65" s="324" t="e">
        <f t="shared" si="20"/>
        <v>#N/A</v>
      </c>
      <c r="AT65" s="405" t="s">
        <v>2016</v>
      </c>
      <c r="AU65" s="432" t="e">
        <f>#N/A</f>
        <v>#N/A</v>
      </c>
      <c r="AV65" s="324" t="e">
        <f t="shared" si="29"/>
        <v>#N/A</v>
      </c>
      <c r="AY65" s="324" t="e">
        <f>#N/A</f>
        <v>#N/A</v>
      </c>
      <c r="AZ65" s="324" t="e">
        <f>#N/A</f>
        <v>#N/A</v>
      </c>
      <c r="BA65" s="324" t="e">
        <f>#N/A</f>
        <v>#N/A</v>
      </c>
      <c r="BB65" s="324" t="e">
        <f t="shared" si="21"/>
        <v>#N/A</v>
      </c>
      <c r="BC65" s="405" t="s">
        <v>2016</v>
      </c>
      <c r="BD65" s="432" t="e">
        <f>#N/A</f>
        <v>#N/A</v>
      </c>
      <c r="BE65" s="324" t="e">
        <f t="shared" si="30"/>
        <v>#N/A</v>
      </c>
      <c r="BH65" s="324" t="e">
        <f>#N/A</f>
        <v>#N/A</v>
      </c>
      <c r="BI65" s="324" t="e">
        <f>#N/A</f>
        <v>#N/A</v>
      </c>
      <c r="BJ65" s="324" t="e">
        <f>#N/A</f>
        <v>#N/A</v>
      </c>
      <c r="BK65" s="324" t="e">
        <f t="shared" si="22"/>
        <v>#N/A</v>
      </c>
      <c r="BL65" s="405" t="s">
        <v>2016</v>
      </c>
      <c r="BM65" s="432" t="e">
        <f>#N/A</f>
        <v>#N/A</v>
      </c>
      <c r="BN65" s="324" t="e">
        <f t="shared" si="31"/>
        <v>#N/A</v>
      </c>
      <c r="BQ65" s="324" t="e">
        <f>#N/A</f>
        <v>#N/A</v>
      </c>
      <c r="BR65" s="324" t="e">
        <f>#N/A</f>
        <v>#N/A</v>
      </c>
      <c r="BS65" s="324" t="e">
        <f>#N/A</f>
        <v>#N/A</v>
      </c>
      <c r="BT65" s="324" t="e">
        <f t="shared" si="23"/>
        <v>#N/A</v>
      </c>
      <c r="BU65" s="405"/>
      <c r="BV65" s="432" t="e">
        <f>#N/A</f>
        <v>#N/A</v>
      </c>
      <c r="BW65" s="324" t="e">
        <f t="shared" si="32"/>
        <v>#N/A</v>
      </c>
      <c r="BZ65" s="324" t="e">
        <f>#N/A</f>
        <v>#N/A</v>
      </c>
      <c r="CA65" s="324" t="e">
        <f>#N/A</f>
        <v>#N/A</v>
      </c>
      <c r="CB65" s="324" t="e">
        <f>#N/A</f>
        <v>#N/A</v>
      </c>
      <c r="CC65" s="324" t="e">
        <f t="shared" si="24"/>
        <v>#N/A</v>
      </c>
      <c r="CD65" s="405"/>
      <c r="CE65" s="432" t="e">
        <f>#N/A</f>
        <v>#N/A</v>
      </c>
      <c r="CF65" s="324" t="e">
        <f t="shared" si="33"/>
        <v>#N/A</v>
      </c>
    </row>
    <row r="66" spans="1:84">
      <c r="A66" s="324" t="e">
        <f>#N/A</f>
        <v>#N/A</v>
      </c>
      <c r="B66" s="324" t="e">
        <f>#N/A</f>
        <v>#N/A</v>
      </c>
      <c r="C66" s="429" t="e">
        <f>#N/A</f>
        <v>#N/A</v>
      </c>
      <c r="D66" s="324" t="e">
        <f>#N/A</f>
        <v>#N/A</v>
      </c>
      <c r="E66" s="430" t="e">
        <f>#N/A</f>
        <v>#N/A</v>
      </c>
      <c r="F66" s="324" t="e">
        <f>#N/A</f>
        <v>#N/A</v>
      </c>
      <c r="G66" s="324" t="e">
        <f>#N/A</f>
        <v>#N/A</v>
      </c>
      <c r="H66" s="324" t="e">
        <f>#N/A</f>
        <v>#N/A</v>
      </c>
      <c r="I66" s="324" t="e">
        <f>#N/A</f>
        <v>#N/A</v>
      </c>
      <c r="J66" s="324" t="e">
        <f>#N/A</f>
        <v>#N/A</v>
      </c>
      <c r="K66" s="324" t="e">
        <f>#N/A</f>
        <v>#N/A</v>
      </c>
      <c r="M66" s="325">
        <v>64</v>
      </c>
      <c r="O66" s="324" t="e">
        <f t="shared" si="8"/>
        <v>#N/A</v>
      </c>
      <c r="P66" s="324" t="e">
        <f t="shared" si="9"/>
        <v>#N/A</v>
      </c>
      <c r="Q66" s="324" t="e">
        <f t="shared" si="26"/>
        <v>#N/A</v>
      </c>
      <c r="R66" s="324" t="e">
        <f t="shared" si="27"/>
        <v>#N/A</v>
      </c>
      <c r="S66" s="324" t="e">
        <f t="shared" si="10"/>
        <v>#N/A</v>
      </c>
      <c r="T66" s="324" t="e">
        <f t="shared" si="11"/>
        <v>#N/A</v>
      </c>
      <c r="U66" s="405">
        <f t="shared" si="25"/>
        <v>64</v>
      </c>
      <c r="V66" s="405" t="s">
        <v>2016</v>
      </c>
      <c r="W66" s="431" t="e">
        <f>#N/A</f>
        <v>#N/A</v>
      </c>
      <c r="X66" s="407">
        <f t="shared" si="12"/>
        <v>64</v>
      </c>
      <c r="Y66" s="405">
        <f t="shared" si="28"/>
        <v>0</v>
      </c>
      <c r="Z66" s="324" t="e">
        <f t="shared" si="13"/>
        <v>#N/A</v>
      </c>
      <c r="AA66" s="324" t="e">
        <f t="shared" si="14"/>
        <v>#N/A</v>
      </c>
      <c r="AB66" s="324" t="e">
        <f t="shared" si="15"/>
        <v>#N/A</v>
      </c>
      <c r="AC66" s="324" t="e">
        <f t="shared" si="16"/>
        <v>#N/A</v>
      </c>
      <c r="AD66" s="324" t="e">
        <f t="shared" si="17"/>
        <v>#N/A</v>
      </c>
      <c r="AE66" s="324" t="e">
        <f t="shared" si="18"/>
        <v>#N/A</v>
      </c>
      <c r="AG66" s="324" t="e">
        <f>#N/A</f>
        <v>#N/A</v>
      </c>
      <c r="AH66" s="324" t="e">
        <f>#N/A</f>
        <v>#N/A</v>
      </c>
      <c r="AI66" s="324" t="e">
        <f>#N/A</f>
        <v>#N/A</v>
      </c>
      <c r="AJ66" s="324" t="e">
        <f t="shared" si="19"/>
        <v>#N/A</v>
      </c>
      <c r="AK66" s="324">
        <v>64</v>
      </c>
      <c r="AL66" s="432"/>
      <c r="AP66" s="324" t="e">
        <f>#N/A</f>
        <v>#N/A</v>
      </c>
      <c r="AQ66" s="324" t="e">
        <f>#N/A</f>
        <v>#N/A</v>
      </c>
      <c r="AR66" s="324" t="e">
        <f>#N/A</f>
        <v>#N/A</v>
      </c>
      <c r="AS66" s="324" t="e">
        <f t="shared" si="20"/>
        <v>#N/A</v>
      </c>
      <c r="AT66" s="405" t="s">
        <v>2016</v>
      </c>
      <c r="AU66" s="432" t="e">
        <f>#N/A</f>
        <v>#N/A</v>
      </c>
      <c r="AV66" s="324" t="e">
        <f t="shared" si="29"/>
        <v>#N/A</v>
      </c>
      <c r="AY66" s="324" t="e">
        <f>#N/A</f>
        <v>#N/A</v>
      </c>
      <c r="AZ66" s="324" t="e">
        <f>#N/A</f>
        <v>#N/A</v>
      </c>
      <c r="BA66" s="324" t="e">
        <f>#N/A</f>
        <v>#N/A</v>
      </c>
      <c r="BB66" s="324" t="e">
        <f t="shared" si="21"/>
        <v>#N/A</v>
      </c>
      <c r="BC66" s="405" t="s">
        <v>2016</v>
      </c>
      <c r="BD66" s="432" t="e">
        <f>#N/A</f>
        <v>#N/A</v>
      </c>
      <c r="BE66" s="324" t="e">
        <f t="shared" si="30"/>
        <v>#N/A</v>
      </c>
      <c r="BH66" s="324" t="e">
        <f>#N/A</f>
        <v>#N/A</v>
      </c>
      <c r="BI66" s="324" t="e">
        <f>#N/A</f>
        <v>#N/A</v>
      </c>
      <c r="BJ66" s="324" t="e">
        <f>#N/A</f>
        <v>#N/A</v>
      </c>
      <c r="BK66" s="324" t="e">
        <f t="shared" si="22"/>
        <v>#N/A</v>
      </c>
      <c r="BL66" s="405" t="s">
        <v>2016</v>
      </c>
      <c r="BM66" s="432" t="e">
        <f>#N/A</f>
        <v>#N/A</v>
      </c>
      <c r="BN66" s="324" t="e">
        <f t="shared" si="31"/>
        <v>#N/A</v>
      </c>
      <c r="BQ66" s="324" t="e">
        <f>#N/A</f>
        <v>#N/A</v>
      </c>
      <c r="BR66" s="324" t="e">
        <f>#N/A</f>
        <v>#N/A</v>
      </c>
      <c r="BS66" s="324" t="e">
        <f>#N/A</f>
        <v>#N/A</v>
      </c>
      <c r="BT66" s="324" t="e">
        <f t="shared" si="23"/>
        <v>#N/A</v>
      </c>
      <c r="BU66" s="405"/>
      <c r="BV66" s="432" t="e">
        <f>#N/A</f>
        <v>#N/A</v>
      </c>
      <c r="BW66" s="324" t="e">
        <f t="shared" si="32"/>
        <v>#N/A</v>
      </c>
      <c r="BZ66" s="324" t="e">
        <f>#N/A</f>
        <v>#N/A</v>
      </c>
      <c r="CA66" s="324" t="e">
        <f>#N/A</f>
        <v>#N/A</v>
      </c>
      <c r="CB66" s="324" t="e">
        <f>#N/A</f>
        <v>#N/A</v>
      </c>
      <c r="CC66" s="324" t="e">
        <f t="shared" si="24"/>
        <v>#N/A</v>
      </c>
      <c r="CD66" s="405"/>
      <c r="CE66" s="432" t="e">
        <f>#N/A</f>
        <v>#N/A</v>
      </c>
      <c r="CF66" s="324" t="e">
        <f t="shared" si="33"/>
        <v>#N/A</v>
      </c>
    </row>
    <row r="67" spans="1:84">
      <c r="A67" s="324" t="e">
        <f>#N/A</f>
        <v>#N/A</v>
      </c>
      <c r="B67" s="324" t="e">
        <f>#N/A</f>
        <v>#N/A</v>
      </c>
      <c r="C67" s="429" t="e">
        <f>#N/A</f>
        <v>#N/A</v>
      </c>
      <c r="D67" s="324" t="e">
        <f>#N/A</f>
        <v>#N/A</v>
      </c>
      <c r="E67" s="430" t="e">
        <f>#N/A</f>
        <v>#N/A</v>
      </c>
      <c r="F67" s="324" t="e">
        <f>#N/A</f>
        <v>#N/A</v>
      </c>
      <c r="G67" s="324" t="e">
        <f>#N/A</f>
        <v>#N/A</v>
      </c>
      <c r="H67" s="324" t="e">
        <f>#N/A</f>
        <v>#N/A</v>
      </c>
      <c r="I67" s="324" t="e">
        <f>#N/A</f>
        <v>#N/A</v>
      </c>
      <c r="J67" s="324" t="e">
        <f>#N/A</f>
        <v>#N/A</v>
      </c>
      <c r="K67" s="324" t="e">
        <f>#N/A</f>
        <v>#N/A</v>
      </c>
      <c r="M67" s="325">
        <v>65</v>
      </c>
      <c r="O67" s="324" t="e">
        <f t="shared" si="8"/>
        <v>#N/A</v>
      </c>
      <c r="P67" s="324" t="e">
        <f t="shared" si="9"/>
        <v>#N/A</v>
      </c>
      <c r="Q67" s="324" t="e">
        <f t="shared" ref="Q67:Q98" si="34">VLOOKUP($Z67,$A$3:$O$131,15,0)+VLOOKUP($AA67,$A$3:$O$131,15,0)+VLOOKUP($AB67,$A$3:$O$131,15,0)+VLOOKUP($AC67,$A$3:$O$131,15,0)+VLOOKUP($AD67,$A$3:$O$131,15,0)+VLOOKUP($AE67,$A$3:$O$131,15,0)</f>
        <v>#N/A</v>
      </c>
      <c r="R67" s="324" t="e">
        <f t="shared" ref="R67:R98" si="35">IF(AH67=0,0,VLOOKUP($Z67,$A$3:$O$130,15,0))+IF(AQ67=0,0,VLOOKUP($AA67,$A$3:$O$130,15,0))+IF(AZ67=0,0,VLOOKUP($AB67,$A$3:$O$130,15,0))+IF(BI67=0,0,VLOOKUP($AC67,$A$3:$O$130,15,0))+IF(BR67=0,0,VLOOKUP($AD67,$A$3:$O$130,15,0))+IF(CA67=0,0,VLOOKUP($AE67,$A$3:$O$130,15,0))</f>
        <v>#N/A</v>
      </c>
      <c r="S67" s="324" t="e">
        <f t="shared" si="10"/>
        <v>#N/A</v>
      </c>
      <c r="T67" s="324" t="e">
        <f t="shared" si="11"/>
        <v>#N/A</v>
      </c>
      <c r="U67" s="405">
        <f t="shared" si="25"/>
        <v>65</v>
      </c>
      <c r="V67" s="405" t="s">
        <v>2016</v>
      </c>
      <c r="W67" s="431" t="e">
        <f>#N/A</f>
        <v>#N/A</v>
      </c>
      <c r="X67" s="407">
        <f t="shared" si="12"/>
        <v>65</v>
      </c>
      <c r="Y67" s="405">
        <f t="shared" ref="Y67:Y98" si="36">IF(TYPE(VLOOKUP(V67,$A$3:$O$130,15,0))&gt;3,0,VLOOKUP(V67,$A$3:$O$130,15,0))</f>
        <v>0</v>
      </c>
      <c r="Z67" s="324" t="e">
        <f t="shared" si="13"/>
        <v>#N/A</v>
      </c>
      <c r="AA67" s="324" t="e">
        <f t="shared" si="14"/>
        <v>#N/A</v>
      </c>
      <c r="AB67" s="324" t="e">
        <f t="shared" si="15"/>
        <v>#N/A</v>
      </c>
      <c r="AC67" s="324" t="e">
        <f t="shared" si="16"/>
        <v>#N/A</v>
      </c>
      <c r="AD67" s="324" t="e">
        <f t="shared" si="17"/>
        <v>#N/A</v>
      </c>
      <c r="AE67" s="324" t="e">
        <f t="shared" si="18"/>
        <v>#N/A</v>
      </c>
      <c r="AG67" s="324" t="e">
        <f>#N/A</f>
        <v>#N/A</v>
      </c>
      <c r="AH67" s="324" t="e">
        <f>#N/A</f>
        <v>#N/A</v>
      </c>
      <c r="AI67" s="324" t="e">
        <f>#N/A</f>
        <v>#N/A</v>
      </c>
      <c r="AJ67" s="324" t="e">
        <f t="shared" si="19"/>
        <v>#N/A</v>
      </c>
      <c r="AK67" s="324">
        <v>65</v>
      </c>
      <c r="AL67" s="432"/>
      <c r="AP67" s="324" t="e">
        <f>#N/A</f>
        <v>#N/A</v>
      </c>
      <c r="AQ67" s="324" t="e">
        <f>#N/A</f>
        <v>#N/A</v>
      </c>
      <c r="AR67" s="324" t="e">
        <f>#N/A</f>
        <v>#N/A</v>
      </c>
      <c r="AS67" s="324" t="e">
        <f t="shared" si="20"/>
        <v>#N/A</v>
      </c>
      <c r="AT67" s="405" t="s">
        <v>2016</v>
      </c>
      <c r="AU67" s="432" t="e">
        <f>#N/A</f>
        <v>#N/A</v>
      </c>
      <c r="AV67" s="324" t="e">
        <f t="shared" ref="AV67:AV98" si="37">IF(OR(AND(N(AP67)=0,N(AT67)=0),TYPE(MATCH($AA67,$Z67:$Z67,0))&gt;1),0,1)</f>
        <v>#N/A</v>
      </c>
      <c r="AY67" s="324" t="e">
        <f>#N/A</f>
        <v>#N/A</v>
      </c>
      <c r="AZ67" s="324" t="e">
        <f>#N/A</f>
        <v>#N/A</v>
      </c>
      <c r="BA67" s="324" t="e">
        <f>#N/A</f>
        <v>#N/A</v>
      </c>
      <c r="BB67" s="324" t="e">
        <f t="shared" si="21"/>
        <v>#N/A</v>
      </c>
      <c r="BC67" s="405" t="s">
        <v>2016</v>
      </c>
      <c r="BD67" s="432" t="e">
        <f>#N/A</f>
        <v>#N/A</v>
      </c>
      <c r="BE67" s="324" t="e">
        <f t="shared" ref="BE67:BE98" si="38">IF(OR(AND(N(AY67)=0,N(BC67)=0),TYPE(MATCH($AB67,$Z67:$AA67,0))&gt;1),0,1)</f>
        <v>#N/A</v>
      </c>
      <c r="BH67" s="324" t="e">
        <f>#N/A</f>
        <v>#N/A</v>
      </c>
      <c r="BI67" s="324" t="e">
        <f>#N/A</f>
        <v>#N/A</v>
      </c>
      <c r="BJ67" s="324" t="e">
        <f>#N/A</f>
        <v>#N/A</v>
      </c>
      <c r="BK67" s="324" t="e">
        <f t="shared" si="22"/>
        <v>#N/A</v>
      </c>
      <c r="BL67" s="405" t="s">
        <v>2016</v>
      </c>
      <c r="BM67" s="432" t="e">
        <f>#N/A</f>
        <v>#N/A</v>
      </c>
      <c r="BN67" s="324" t="e">
        <f t="shared" ref="BN67:BN98" si="39">IF(OR(AND(N(BH67)=0,N(BL67)=0),TYPE(MATCH($AC67,$Z67:$AB67,0))&gt;1),0,1)</f>
        <v>#N/A</v>
      </c>
      <c r="BQ67" s="324" t="e">
        <f>#N/A</f>
        <v>#N/A</v>
      </c>
      <c r="BR67" s="324" t="e">
        <f>#N/A</f>
        <v>#N/A</v>
      </c>
      <c r="BS67" s="324" t="e">
        <f>#N/A</f>
        <v>#N/A</v>
      </c>
      <c r="BT67" s="324" t="e">
        <f t="shared" si="23"/>
        <v>#N/A</v>
      </c>
      <c r="BU67" s="405"/>
      <c r="BV67" s="432" t="e">
        <f>#N/A</f>
        <v>#N/A</v>
      </c>
      <c r="BW67" s="324" t="e">
        <f t="shared" ref="BW67:BW98" si="40">IF(OR(AND(N(BQ67)=0,N(BU67)=0),TYPE(MATCH($AD67,$Z67:$AC67,0))&gt;1),0,1)</f>
        <v>#N/A</v>
      </c>
      <c r="BZ67" s="324" t="e">
        <f>#N/A</f>
        <v>#N/A</v>
      </c>
      <c r="CA67" s="324" t="e">
        <f>#N/A</f>
        <v>#N/A</v>
      </c>
      <c r="CB67" s="324" t="e">
        <f>#N/A</f>
        <v>#N/A</v>
      </c>
      <c r="CC67" s="324" t="e">
        <f t="shared" si="24"/>
        <v>#N/A</v>
      </c>
      <c r="CD67" s="405"/>
      <c r="CE67" s="432" t="e">
        <f>#N/A</f>
        <v>#N/A</v>
      </c>
      <c r="CF67" s="324" t="e">
        <f t="shared" ref="CF67:CF98" si="41">IF(OR(AND(N(BZ67)=0,N(CD67)=0),TYPE(MATCH($AE67,$Z67:$AD67,0))&gt;1),0,1)</f>
        <v>#N/A</v>
      </c>
    </row>
    <row r="68" spans="1:84">
      <c r="A68" s="324" t="e">
        <f>#N/A</f>
        <v>#N/A</v>
      </c>
      <c r="B68" s="324" t="e">
        <f>#N/A</f>
        <v>#N/A</v>
      </c>
      <c r="C68" s="429" t="e">
        <f>#N/A</f>
        <v>#N/A</v>
      </c>
      <c r="D68" s="324" t="e">
        <f>#N/A</f>
        <v>#N/A</v>
      </c>
      <c r="E68" s="430" t="e">
        <f>#N/A</f>
        <v>#N/A</v>
      </c>
      <c r="F68" s="324" t="e">
        <f>#N/A</f>
        <v>#N/A</v>
      </c>
      <c r="G68" s="324" t="e">
        <f>#N/A</f>
        <v>#N/A</v>
      </c>
      <c r="H68" s="324" t="e">
        <f>#N/A</f>
        <v>#N/A</v>
      </c>
      <c r="I68" s="324" t="e">
        <f>#N/A</f>
        <v>#N/A</v>
      </c>
      <c r="J68" s="324" t="e">
        <f>#N/A</f>
        <v>#N/A</v>
      </c>
      <c r="K68" s="324" t="e">
        <f>#N/A</f>
        <v>#N/A</v>
      </c>
      <c r="M68" s="325">
        <v>66</v>
      </c>
      <c r="O68" s="324" t="e">
        <f t="shared" ref="O68:O130" si="42">AH68+AQ68+AZ68+BI68+BR68+CA68</f>
        <v>#N/A</v>
      </c>
      <c r="P68" s="324" t="e">
        <f t="shared" ref="P68:P130" si="43">AI68+AR68+BA68+BJ68+BS68+CB68</f>
        <v>#N/A</v>
      </c>
      <c r="Q68" s="324" t="e">
        <f t="shared" si="34"/>
        <v>#N/A</v>
      </c>
      <c r="R68" s="324" t="e">
        <f t="shared" si="35"/>
        <v>#N/A</v>
      </c>
      <c r="S68" s="324" t="e">
        <f t="shared" ref="S68:S130" si="44">VLOOKUP($Z68,$A$3:$Q$131,17,0)+VLOOKUP($AA68,$A$3:$Q$131,17,0)+VLOOKUP($AB68,$A$3:$Q$131,17,0)+VLOOKUP($AC68,$A$3:$Q$131,17,0)+VLOOKUP($AD68,$A$3:$Q$131,17,0)+VLOOKUP($AE68,$A$3:$Q$131,17,0)</f>
        <v>#N/A</v>
      </c>
      <c r="T68" s="324" t="e">
        <f t="shared" ref="T68:T130" si="45">AJ68+AS68+BB68+BK68+BT68+CC68</f>
        <v>#N/A</v>
      </c>
      <c r="U68" s="405">
        <f t="shared" si="25"/>
        <v>66</v>
      </c>
      <c r="V68" s="405" t="s">
        <v>2016</v>
      </c>
      <c r="W68" s="431" t="e">
        <f>#N/A</f>
        <v>#N/A</v>
      </c>
      <c r="X68" s="407">
        <f t="shared" ref="X68:X130" si="46">ROW()-2</f>
        <v>66</v>
      </c>
      <c r="Y68" s="405">
        <f t="shared" si="36"/>
        <v>0</v>
      </c>
      <c r="Z68" s="324" t="e">
        <f t="shared" ref="Z68:Z130" si="47">$AG68</f>
        <v>#N/A</v>
      </c>
      <c r="AA68" s="324" t="e">
        <f t="shared" ref="AA68:AA130" si="48">$AP68</f>
        <v>#N/A</v>
      </c>
      <c r="AB68" s="324" t="e">
        <f t="shared" ref="AB68:AB130" si="49">$AY68</f>
        <v>#N/A</v>
      </c>
      <c r="AC68" s="324" t="e">
        <f t="shared" ref="AC68:AC130" si="50">$BH68</f>
        <v>#N/A</v>
      </c>
      <c r="AD68" s="324" t="e">
        <f t="shared" ref="AD68:AD130" si="51">$BQ68</f>
        <v>#N/A</v>
      </c>
      <c r="AE68" s="324" t="e">
        <f t="shared" ref="AE68:AE130" si="52">$BZ68</f>
        <v>#N/A</v>
      </c>
      <c r="AG68" s="324" t="e">
        <f>#N/A</f>
        <v>#N/A</v>
      </c>
      <c r="AH68" s="324" t="e">
        <f>#N/A</f>
        <v>#N/A</v>
      </c>
      <c r="AI68" s="324" t="e">
        <f>#N/A</f>
        <v>#N/A</v>
      </c>
      <c r="AJ68" s="324" t="e">
        <f t="shared" ref="AJ68:AJ130" si="53">IF(AND(VLOOKUP($AG68,$A$3:$B$130,2,0)=1,AH68=1),1,0)</f>
        <v>#N/A</v>
      </c>
      <c r="AK68" s="324">
        <v>66</v>
      </c>
      <c r="AL68" s="432"/>
      <c r="AP68" s="324" t="e">
        <f>#N/A</f>
        <v>#N/A</v>
      </c>
      <c r="AQ68" s="324" t="e">
        <f>#N/A</f>
        <v>#N/A</v>
      </c>
      <c r="AR68" s="324" t="e">
        <f>#N/A</f>
        <v>#N/A</v>
      </c>
      <c r="AS68" s="324" t="e">
        <f t="shared" ref="AS68:AS130" si="54">IF(AND(VLOOKUP($AG68,$A$3:$B$130,2,0)=1,AQ68=1),1,0)</f>
        <v>#N/A</v>
      </c>
      <c r="AT68" s="405" t="s">
        <v>2016</v>
      </c>
      <c r="AU68" s="432" t="e">
        <f>#N/A</f>
        <v>#N/A</v>
      </c>
      <c r="AV68" s="324" t="e">
        <f t="shared" si="37"/>
        <v>#N/A</v>
      </c>
      <c r="AY68" s="324" t="e">
        <f>#N/A</f>
        <v>#N/A</v>
      </c>
      <c r="AZ68" s="324" t="e">
        <f>#N/A</f>
        <v>#N/A</v>
      </c>
      <c r="BA68" s="324" t="e">
        <f>#N/A</f>
        <v>#N/A</v>
      </c>
      <c r="BB68" s="324" t="e">
        <f t="shared" ref="BB68:BB130" si="55">IF(AND(VLOOKUP($AG68,$A$3:$B$130,2,0)=1,AZ68=1),1,0)</f>
        <v>#N/A</v>
      </c>
      <c r="BC68" s="405" t="s">
        <v>2016</v>
      </c>
      <c r="BD68" s="432" t="e">
        <f>#N/A</f>
        <v>#N/A</v>
      </c>
      <c r="BE68" s="324" t="e">
        <f t="shared" si="38"/>
        <v>#N/A</v>
      </c>
      <c r="BH68" s="324" t="e">
        <f>#N/A</f>
        <v>#N/A</v>
      </c>
      <c r="BI68" s="324" t="e">
        <f>#N/A</f>
        <v>#N/A</v>
      </c>
      <c r="BJ68" s="324" t="e">
        <f>#N/A</f>
        <v>#N/A</v>
      </c>
      <c r="BK68" s="324" t="e">
        <f t="shared" ref="BK68:BK130" si="56">IF(AND(VLOOKUP($AG68,$A$3:$B$130,2,0)=1,BI68=1),1,0)</f>
        <v>#N/A</v>
      </c>
      <c r="BL68" s="405" t="s">
        <v>2016</v>
      </c>
      <c r="BM68" s="432" t="e">
        <f>#N/A</f>
        <v>#N/A</v>
      </c>
      <c r="BN68" s="324" t="e">
        <f t="shared" si="39"/>
        <v>#N/A</v>
      </c>
      <c r="BQ68" s="324" t="e">
        <f>#N/A</f>
        <v>#N/A</v>
      </c>
      <c r="BR68" s="324" t="e">
        <f>#N/A</f>
        <v>#N/A</v>
      </c>
      <c r="BS68" s="324" t="e">
        <f>#N/A</f>
        <v>#N/A</v>
      </c>
      <c r="BT68" s="324" t="e">
        <f t="shared" ref="BT68:BT130" si="57">IF(AND(VLOOKUP($AG68,$A$3:$B$130,2,0)=1,BR68=1),1,0)</f>
        <v>#N/A</v>
      </c>
      <c r="BU68" s="405"/>
      <c r="BV68" s="432" t="e">
        <f>#N/A</f>
        <v>#N/A</v>
      </c>
      <c r="BW68" s="324" t="e">
        <f t="shared" si="40"/>
        <v>#N/A</v>
      </c>
      <c r="BZ68" s="324" t="e">
        <f>#N/A</f>
        <v>#N/A</v>
      </c>
      <c r="CA68" s="324" t="e">
        <f>#N/A</f>
        <v>#N/A</v>
      </c>
      <c r="CB68" s="324" t="e">
        <f>#N/A</f>
        <v>#N/A</v>
      </c>
      <c r="CC68" s="324" t="e">
        <f t="shared" ref="CC68:CC130" si="58">IF(AND(VLOOKUP($AG68,$A$3:$B$130,2,0)=1,CA68=1),1,0)</f>
        <v>#N/A</v>
      </c>
      <c r="CD68" s="405"/>
      <c r="CE68" s="432" t="e">
        <f>#N/A</f>
        <v>#N/A</v>
      </c>
      <c r="CF68" s="324" t="e">
        <f t="shared" si="41"/>
        <v>#N/A</v>
      </c>
    </row>
    <row r="69" spans="1:84">
      <c r="A69" s="324" t="e">
        <f>#N/A</f>
        <v>#N/A</v>
      </c>
      <c r="B69" s="324" t="e">
        <f>#N/A</f>
        <v>#N/A</v>
      </c>
      <c r="C69" s="429" t="e">
        <f>#N/A</f>
        <v>#N/A</v>
      </c>
      <c r="D69" s="324" t="e">
        <f>#N/A</f>
        <v>#N/A</v>
      </c>
      <c r="E69" s="430" t="e">
        <f>#N/A</f>
        <v>#N/A</v>
      </c>
      <c r="F69" s="324" t="e">
        <f>#N/A</f>
        <v>#N/A</v>
      </c>
      <c r="G69" s="324" t="e">
        <f>#N/A</f>
        <v>#N/A</v>
      </c>
      <c r="H69" s="324" t="e">
        <f>#N/A</f>
        <v>#N/A</v>
      </c>
      <c r="I69" s="324" t="e">
        <f>#N/A</f>
        <v>#N/A</v>
      </c>
      <c r="J69" s="324" t="e">
        <f>#N/A</f>
        <v>#N/A</v>
      </c>
      <c r="K69" s="324" t="e">
        <f>#N/A</f>
        <v>#N/A</v>
      </c>
      <c r="M69" s="325">
        <v>67</v>
      </c>
      <c r="O69" s="324" t="e">
        <f t="shared" si="42"/>
        <v>#N/A</v>
      </c>
      <c r="P69" s="324" t="e">
        <f t="shared" si="43"/>
        <v>#N/A</v>
      </c>
      <c r="Q69" s="324" t="e">
        <f t="shared" si="34"/>
        <v>#N/A</v>
      </c>
      <c r="R69" s="324" t="e">
        <f t="shared" si="35"/>
        <v>#N/A</v>
      </c>
      <c r="S69" s="324" t="e">
        <f t="shared" si="44"/>
        <v>#N/A</v>
      </c>
      <c r="T69" s="324" t="e">
        <f t="shared" si="45"/>
        <v>#N/A</v>
      </c>
      <c r="U69" s="405">
        <f t="shared" ref="U69:U130" si="59">ROW()-2</f>
        <v>67</v>
      </c>
      <c r="V69" s="405" t="s">
        <v>2016</v>
      </c>
      <c r="W69" s="431" t="e">
        <f>#N/A</f>
        <v>#N/A</v>
      </c>
      <c r="X69" s="407">
        <f t="shared" si="46"/>
        <v>67</v>
      </c>
      <c r="Y69" s="405">
        <f t="shared" si="36"/>
        <v>0</v>
      </c>
      <c r="Z69" s="324" t="e">
        <f t="shared" si="47"/>
        <v>#N/A</v>
      </c>
      <c r="AA69" s="324" t="e">
        <f t="shared" si="48"/>
        <v>#N/A</v>
      </c>
      <c r="AB69" s="324" t="e">
        <f t="shared" si="49"/>
        <v>#N/A</v>
      </c>
      <c r="AC69" s="324" t="e">
        <f t="shared" si="50"/>
        <v>#N/A</v>
      </c>
      <c r="AD69" s="324" t="e">
        <f t="shared" si="51"/>
        <v>#N/A</v>
      </c>
      <c r="AE69" s="324" t="e">
        <f t="shared" si="52"/>
        <v>#N/A</v>
      </c>
      <c r="AG69" s="324" t="e">
        <f>#N/A</f>
        <v>#N/A</v>
      </c>
      <c r="AH69" s="324" t="e">
        <f>#N/A</f>
        <v>#N/A</v>
      </c>
      <c r="AI69" s="324" t="e">
        <f>#N/A</f>
        <v>#N/A</v>
      </c>
      <c r="AJ69" s="324" t="e">
        <f t="shared" si="53"/>
        <v>#N/A</v>
      </c>
      <c r="AK69" s="324">
        <v>67</v>
      </c>
      <c r="AL69" s="432"/>
      <c r="AP69" s="324" t="e">
        <f>#N/A</f>
        <v>#N/A</v>
      </c>
      <c r="AQ69" s="324" t="e">
        <f>#N/A</f>
        <v>#N/A</v>
      </c>
      <c r="AR69" s="324" t="e">
        <f>#N/A</f>
        <v>#N/A</v>
      </c>
      <c r="AS69" s="324" t="e">
        <f t="shared" si="54"/>
        <v>#N/A</v>
      </c>
      <c r="AT69" s="405" t="s">
        <v>2016</v>
      </c>
      <c r="AU69" s="432" t="e">
        <f>#N/A</f>
        <v>#N/A</v>
      </c>
      <c r="AV69" s="324" t="e">
        <f t="shared" si="37"/>
        <v>#N/A</v>
      </c>
      <c r="AY69" s="324" t="e">
        <f>#N/A</f>
        <v>#N/A</v>
      </c>
      <c r="AZ69" s="324" t="e">
        <f>#N/A</f>
        <v>#N/A</v>
      </c>
      <c r="BA69" s="324" t="e">
        <f>#N/A</f>
        <v>#N/A</v>
      </c>
      <c r="BB69" s="324" t="e">
        <f t="shared" si="55"/>
        <v>#N/A</v>
      </c>
      <c r="BC69" s="405" t="s">
        <v>2016</v>
      </c>
      <c r="BD69" s="432" t="e">
        <f>#N/A</f>
        <v>#N/A</v>
      </c>
      <c r="BE69" s="324" t="e">
        <f t="shared" si="38"/>
        <v>#N/A</v>
      </c>
      <c r="BH69" s="324" t="e">
        <f>#N/A</f>
        <v>#N/A</v>
      </c>
      <c r="BI69" s="324" t="e">
        <f>#N/A</f>
        <v>#N/A</v>
      </c>
      <c r="BJ69" s="324" t="e">
        <f>#N/A</f>
        <v>#N/A</v>
      </c>
      <c r="BK69" s="324" t="e">
        <f t="shared" si="56"/>
        <v>#N/A</v>
      </c>
      <c r="BL69" s="405" t="s">
        <v>2016</v>
      </c>
      <c r="BM69" s="432" t="e">
        <f>#N/A</f>
        <v>#N/A</v>
      </c>
      <c r="BN69" s="324" t="e">
        <f t="shared" si="39"/>
        <v>#N/A</v>
      </c>
      <c r="BQ69" s="324" t="e">
        <f>#N/A</f>
        <v>#N/A</v>
      </c>
      <c r="BR69" s="324" t="e">
        <f>#N/A</f>
        <v>#N/A</v>
      </c>
      <c r="BS69" s="324" t="e">
        <f>#N/A</f>
        <v>#N/A</v>
      </c>
      <c r="BT69" s="324" t="e">
        <f t="shared" si="57"/>
        <v>#N/A</v>
      </c>
      <c r="BU69" s="405"/>
      <c r="BV69" s="432" t="e">
        <f>#N/A</f>
        <v>#N/A</v>
      </c>
      <c r="BW69" s="324" t="e">
        <f t="shared" si="40"/>
        <v>#N/A</v>
      </c>
      <c r="BZ69" s="324" t="e">
        <f>#N/A</f>
        <v>#N/A</v>
      </c>
      <c r="CA69" s="324" t="e">
        <f>#N/A</f>
        <v>#N/A</v>
      </c>
      <c r="CB69" s="324" t="e">
        <f>#N/A</f>
        <v>#N/A</v>
      </c>
      <c r="CC69" s="324" t="e">
        <f t="shared" si="58"/>
        <v>#N/A</v>
      </c>
      <c r="CD69" s="405"/>
      <c r="CE69" s="432" t="e">
        <f>#N/A</f>
        <v>#N/A</v>
      </c>
      <c r="CF69" s="324" t="e">
        <f t="shared" si="41"/>
        <v>#N/A</v>
      </c>
    </row>
    <row r="70" spans="1:84">
      <c r="A70" s="324" t="e">
        <f>#N/A</f>
        <v>#N/A</v>
      </c>
      <c r="B70" s="324" t="e">
        <f>#N/A</f>
        <v>#N/A</v>
      </c>
      <c r="C70" s="429" t="e">
        <f>#N/A</f>
        <v>#N/A</v>
      </c>
      <c r="D70" s="324" t="e">
        <f>#N/A</f>
        <v>#N/A</v>
      </c>
      <c r="E70" s="430" t="e">
        <f>#N/A</f>
        <v>#N/A</v>
      </c>
      <c r="F70" s="324" t="e">
        <f>#N/A</f>
        <v>#N/A</v>
      </c>
      <c r="G70" s="324" t="e">
        <f>#N/A</f>
        <v>#N/A</v>
      </c>
      <c r="H70" s="324" t="e">
        <f>#N/A</f>
        <v>#N/A</v>
      </c>
      <c r="I70" s="324" t="e">
        <f>#N/A</f>
        <v>#N/A</v>
      </c>
      <c r="J70" s="324" t="e">
        <f>#N/A</f>
        <v>#N/A</v>
      </c>
      <c r="K70" s="324" t="e">
        <f>#N/A</f>
        <v>#N/A</v>
      </c>
      <c r="M70" s="325">
        <v>68</v>
      </c>
      <c r="O70" s="324" t="e">
        <f t="shared" si="42"/>
        <v>#N/A</v>
      </c>
      <c r="P70" s="324" t="e">
        <f t="shared" si="43"/>
        <v>#N/A</v>
      </c>
      <c r="Q70" s="324" t="e">
        <f t="shared" si="34"/>
        <v>#N/A</v>
      </c>
      <c r="R70" s="324" t="e">
        <f t="shared" si="35"/>
        <v>#N/A</v>
      </c>
      <c r="S70" s="324" t="e">
        <f t="shared" si="44"/>
        <v>#N/A</v>
      </c>
      <c r="T70" s="324" t="e">
        <f t="shared" si="45"/>
        <v>#N/A</v>
      </c>
      <c r="U70" s="405">
        <f t="shared" si="59"/>
        <v>68</v>
      </c>
      <c r="V70" s="405" t="s">
        <v>2016</v>
      </c>
      <c r="W70" s="431" t="e">
        <f>#N/A</f>
        <v>#N/A</v>
      </c>
      <c r="X70" s="407">
        <f t="shared" si="46"/>
        <v>68</v>
      </c>
      <c r="Y70" s="405">
        <f t="shared" si="36"/>
        <v>0</v>
      </c>
      <c r="Z70" s="324" t="e">
        <f t="shared" si="47"/>
        <v>#N/A</v>
      </c>
      <c r="AA70" s="324" t="e">
        <f t="shared" si="48"/>
        <v>#N/A</v>
      </c>
      <c r="AB70" s="324" t="e">
        <f t="shared" si="49"/>
        <v>#N/A</v>
      </c>
      <c r="AC70" s="324" t="e">
        <f t="shared" si="50"/>
        <v>#N/A</v>
      </c>
      <c r="AD70" s="324" t="e">
        <f t="shared" si="51"/>
        <v>#N/A</v>
      </c>
      <c r="AE70" s="324" t="e">
        <f t="shared" si="52"/>
        <v>#N/A</v>
      </c>
      <c r="AG70" s="324" t="e">
        <f>#N/A</f>
        <v>#N/A</v>
      </c>
      <c r="AH70" s="324" t="e">
        <f>#N/A</f>
        <v>#N/A</v>
      </c>
      <c r="AI70" s="324" t="e">
        <f>#N/A</f>
        <v>#N/A</v>
      </c>
      <c r="AJ70" s="324" t="e">
        <f t="shared" si="53"/>
        <v>#N/A</v>
      </c>
      <c r="AK70" s="324">
        <v>68</v>
      </c>
      <c r="AL70" s="432"/>
      <c r="AP70" s="324" t="e">
        <f>#N/A</f>
        <v>#N/A</v>
      </c>
      <c r="AQ70" s="324" t="e">
        <f>#N/A</f>
        <v>#N/A</v>
      </c>
      <c r="AR70" s="324" t="e">
        <f>#N/A</f>
        <v>#N/A</v>
      </c>
      <c r="AS70" s="324" t="e">
        <f t="shared" si="54"/>
        <v>#N/A</v>
      </c>
      <c r="AT70" s="405" t="s">
        <v>2016</v>
      </c>
      <c r="AU70" s="432" t="e">
        <f>#N/A</f>
        <v>#N/A</v>
      </c>
      <c r="AV70" s="324" t="e">
        <f t="shared" si="37"/>
        <v>#N/A</v>
      </c>
      <c r="AY70" s="324" t="e">
        <f>#N/A</f>
        <v>#N/A</v>
      </c>
      <c r="AZ70" s="324" t="e">
        <f>#N/A</f>
        <v>#N/A</v>
      </c>
      <c r="BA70" s="324" t="e">
        <f>#N/A</f>
        <v>#N/A</v>
      </c>
      <c r="BB70" s="324" t="e">
        <f t="shared" si="55"/>
        <v>#N/A</v>
      </c>
      <c r="BC70" s="405" t="s">
        <v>2016</v>
      </c>
      <c r="BD70" s="432" t="e">
        <f>#N/A</f>
        <v>#N/A</v>
      </c>
      <c r="BE70" s="324" t="e">
        <f t="shared" si="38"/>
        <v>#N/A</v>
      </c>
      <c r="BH70" s="324" t="e">
        <f>#N/A</f>
        <v>#N/A</v>
      </c>
      <c r="BI70" s="324" t="e">
        <f>#N/A</f>
        <v>#N/A</v>
      </c>
      <c r="BJ70" s="324" t="e">
        <f>#N/A</f>
        <v>#N/A</v>
      </c>
      <c r="BK70" s="324" t="e">
        <f t="shared" si="56"/>
        <v>#N/A</v>
      </c>
      <c r="BL70" s="405" t="s">
        <v>2016</v>
      </c>
      <c r="BM70" s="432" t="e">
        <f>#N/A</f>
        <v>#N/A</v>
      </c>
      <c r="BN70" s="324" t="e">
        <f t="shared" si="39"/>
        <v>#N/A</v>
      </c>
      <c r="BQ70" s="324" t="e">
        <f>#N/A</f>
        <v>#N/A</v>
      </c>
      <c r="BR70" s="324" t="e">
        <f>#N/A</f>
        <v>#N/A</v>
      </c>
      <c r="BS70" s="324" t="e">
        <f>#N/A</f>
        <v>#N/A</v>
      </c>
      <c r="BT70" s="324" t="e">
        <f t="shared" si="57"/>
        <v>#N/A</v>
      </c>
      <c r="BU70" s="405"/>
      <c r="BV70" s="432" t="e">
        <f>#N/A</f>
        <v>#N/A</v>
      </c>
      <c r="BW70" s="324" t="e">
        <f t="shared" si="40"/>
        <v>#N/A</v>
      </c>
      <c r="BZ70" s="324" t="e">
        <f>#N/A</f>
        <v>#N/A</v>
      </c>
      <c r="CA70" s="324" t="e">
        <f>#N/A</f>
        <v>#N/A</v>
      </c>
      <c r="CB70" s="324" t="e">
        <f>#N/A</f>
        <v>#N/A</v>
      </c>
      <c r="CC70" s="324" t="e">
        <f t="shared" si="58"/>
        <v>#N/A</v>
      </c>
      <c r="CD70" s="405"/>
      <c r="CE70" s="432" t="e">
        <f>#N/A</f>
        <v>#N/A</v>
      </c>
      <c r="CF70" s="324" t="e">
        <f t="shared" si="41"/>
        <v>#N/A</v>
      </c>
    </row>
    <row r="71" spans="1:84">
      <c r="A71" s="324" t="e">
        <f>#N/A</f>
        <v>#N/A</v>
      </c>
      <c r="B71" s="324" t="e">
        <f>#N/A</f>
        <v>#N/A</v>
      </c>
      <c r="C71" s="429" t="e">
        <f>#N/A</f>
        <v>#N/A</v>
      </c>
      <c r="D71" s="324" t="e">
        <f>#N/A</f>
        <v>#N/A</v>
      </c>
      <c r="E71" s="430" t="e">
        <f>#N/A</f>
        <v>#N/A</v>
      </c>
      <c r="F71" s="324" t="e">
        <f>#N/A</f>
        <v>#N/A</v>
      </c>
      <c r="G71" s="324" t="e">
        <f>#N/A</f>
        <v>#N/A</v>
      </c>
      <c r="H71" s="324" t="e">
        <f>#N/A</f>
        <v>#N/A</v>
      </c>
      <c r="I71" s="324" t="e">
        <f>#N/A</f>
        <v>#N/A</v>
      </c>
      <c r="J71" s="324" t="e">
        <f>#N/A</f>
        <v>#N/A</v>
      </c>
      <c r="K71" s="324" t="e">
        <f>#N/A</f>
        <v>#N/A</v>
      </c>
      <c r="M71" s="325">
        <v>69</v>
      </c>
      <c r="O71" s="324" t="e">
        <f t="shared" si="42"/>
        <v>#N/A</v>
      </c>
      <c r="P71" s="324" t="e">
        <f t="shared" si="43"/>
        <v>#N/A</v>
      </c>
      <c r="Q71" s="324" t="e">
        <f t="shared" si="34"/>
        <v>#N/A</v>
      </c>
      <c r="R71" s="324" t="e">
        <f t="shared" si="35"/>
        <v>#N/A</v>
      </c>
      <c r="S71" s="324" t="e">
        <f t="shared" si="44"/>
        <v>#N/A</v>
      </c>
      <c r="T71" s="324" t="e">
        <f t="shared" si="45"/>
        <v>#N/A</v>
      </c>
      <c r="U71" s="405">
        <f t="shared" si="59"/>
        <v>69</v>
      </c>
      <c r="V71" s="405" t="s">
        <v>2016</v>
      </c>
      <c r="W71" s="431" t="e">
        <f>#N/A</f>
        <v>#N/A</v>
      </c>
      <c r="X71" s="407">
        <f t="shared" si="46"/>
        <v>69</v>
      </c>
      <c r="Y71" s="405">
        <f t="shared" si="36"/>
        <v>0</v>
      </c>
      <c r="Z71" s="324" t="e">
        <f t="shared" si="47"/>
        <v>#N/A</v>
      </c>
      <c r="AA71" s="324" t="e">
        <f t="shared" si="48"/>
        <v>#N/A</v>
      </c>
      <c r="AB71" s="324" t="e">
        <f t="shared" si="49"/>
        <v>#N/A</v>
      </c>
      <c r="AC71" s="324" t="e">
        <f t="shared" si="50"/>
        <v>#N/A</v>
      </c>
      <c r="AD71" s="324" t="e">
        <f t="shared" si="51"/>
        <v>#N/A</v>
      </c>
      <c r="AE71" s="324" t="e">
        <f t="shared" si="52"/>
        <v>#N/A</v>
      </c>
      <c r="AG71" s="324" t="e">
        <f>#N/A</f>
        <v>#N/A</v>
      </c>
      <c r="AH71" s="324" t="e">
        <f>#N/A</f>
        <v>#N/A</v>
      </c>
      <c r="AI71" s="324" t="e">
        <f>#N/A</f>
        <v>#N/A</v>
      </c>
      <c r="AJ71" s="324" t="e">
        <f t="shared" si="53"/>
        <v>#N/A</v>
      </c>
      <c r="AK71" s="324">
        <v>69</v>
      </c>
      <c r="AL71" s="432"/>
      <c r="AP71" s="324" t="e">
        <f>#N/A</f>
        <v>#N/A</v>
      </c>
      <c r="AQ71" s="324" t="e">
        <f>#N/A</f>
        <v>#N/A</v>
      </c>
      <c r="AR71" s="324" t="e">
        <f>#N/A</f>
        <v>#N/A</v>
      </c>
      <c r="AS71" s="324" t="e">
        <f t="shared" si="54"/>
        <v>#N/A</v>
      </c>
      <c r="AT71" s="405" t="s">
        <v>2016</v>
      </c>
      <c r="AU71" s="432" t="e">
        <f>#N/A</f>
        <v>#N/A</v>
      </c>
      <c r="AV71" s="324" t="e">
        <f t="shared" si="37"/>
        <v>#N/A</v>
      </c>
      <c r="AY71" s="324" t="e">
        <f>#N/A</f>
        <v>#N/A</v>
      </c>
      <c r="AZ71" s="324" t="e">
        <f>#N/A</f>
        <v>#N/A</v>
      </c>
      <c r="BA71" s="324" t="e">
        <f>#N/A</f>
        <v>#N/A</v>
      </c>
      <c r="BB71" s="324" t="e">
        <f t="shared" si="55"/>
        <v>#N/A</v>
      </c>
      <c r="BC71" s="405" t="s">
        <v>2016</v>
      </c>
      <c r="BD71" s="432" t="e">
        <f>#N/A</f>
        <v>#N/A</v>
      </c>
      <c r="BE71" s="324" t="e">
        <f t="shared" si="38"/>
        <v>#N/A</v>
      </c>
      <c r="BH71" s="324" t="e">
        <f>#N/A</f>
        <v>#N/A</v>
      </c>
      <c r="BI71" s="324" t="e">
        <f>#N/A</f>
        <v>#N/A</v>
      </c>
      <c r="BJ71" s="324" t="e">
        <f>#N/A</f>
        <v>#N/A</v>
      </c>
      <c r="BK71" s="324" t="e">
        <f t="shared" si="56"/>
        <v>#N/A</v>
      </c>
      <c r="BL71" s="405" t="s">
        <v>2016</v>
      </c>
      <c r="BM71" s="432" t="e">
        <f>#N/A</f>
        <v>#N/A</v>
      </c>
      <c r="BN71" s="324" t="e">
        <f t="shared" si="39"/>
        <v>#N/A</v>
      </c>
      <c r="BQ71" s="324" t="e">
        <f>#N/A</f>
        <v>#N/A</v>
      </c>
      <c r="BR71" s="324" t="e">
        <f>#N/A</f>
        <v>#N/A</v>
      </c>
      <c r="BS71" s="324" t="e">
        <f>#N/A</f>
        <v>#N/A</v>
      </c>
      <c r="BT71" s="324" t="e">
        <f t="shared" si="57"/>
        <v>#N/A</v>
      </c>
      <c r="BU71" s="405"/>
      <c r="BV71" s="432" t="e">
        <f>#N/A</f>
        <v>#N/A</v>
      </c>
      <c r="BW71" s="324" t="e">
        <f t="shared" si="40"/>
        <v>#N/A</v>
      </c>
      <c r="BZ71" s="324" t="e">
        <f>#N/A</f>
        <v>#N/A</v>
      </c>
      <c r="CA71" s="324" t="e">
        <f>#N/A</f>
        <v>#N/A</v>
      </c>
      <c r="CB71" s="324" t="e">
        <f>#N/A</f>
        <v>#N/A</v>
      </c>
      <c r="CC71" s="324" t="e">
        <f t="shared" si="58"/>
        <v>#N/A</v>
      </c>
      <c r="CD71" s="405"/>
      <c r="CE71" s="432" t="e">
        <f>#N/A</f>
        <v>#N/A</v>
      </c>
      <c r="CF71" s="324" t="e">
        <f t="shared" si="41"/>
        <v>#N/A</v>
      </c>
    </row>
    <row r="72" spans="1:84">
      <c r="A72" s="324" t="e">
        <f>#N/A</f>
        <v>#N/A</v>
      </c>
      <c r="B72" s="324" t="e">
        <f>#N/A</f>
        <v>#N/A</v>
      </c>
      <c r="C72" s="429" t="e">
        <f>#N/A</f>
        <v>#N/A</v>
      </c>
      <c r="D72" s="324" t="e">
        <f>#N/A</f>
        <v>#N/A</v>
      </c>
      <c r="E72" s="430" t="e">
        <f>#N/A</f>
        <v>#N/A</v>
      </c>
      <c r="F72" s="324" t="e">
        <f>#N/A</f>
        <v>#N/A</v>
      </c>
      <c r="G72" s="324" t="e">
        <f>#N/A</f>
        <v>#N/A</v>
      </c>
      <c r="H72" s="324" t="e">
        <f>#N/A</f>
        <v>#N/A</v>
      </c>
      <c r="I72" s="324" t="e">
        <f>#N/A</f>
        <v>#N/A</v>
      </c>
      <c r="J72" s="324" t="e">
        <f>#N/A</f>
        <v>#N/A</v>
      </c>
      <c r="K72" s="324" t="e">
        <f>#N/A</f>
        <v>#N/A</v>
      </c>
      <c r="M72" s="325">
        <v>70</v>
      </c>
      <c r="O72" s="324" t="e">
        <f t="shared" si="42"/>
        <v>#N/A</v>
      </c>
      <c r="P72" s="324" t="e">
        <f t="shared" si="43"/>
        <v>#N/A</v>
      </c>
      <c r="Q72" s="324" t="e">
        <f t="shared" si="34"/>
        <v>#N/A</v>
      </c>
      <c r="R72" s="324" t="e">
        <f t="shared" si="35"/>
        <v>#N/A</v>
      </c>
      <c r="S72" s="324" t="e">
        <f t="shared" si="44"/>
        <v>#N/A</v>
      </c>
      <c r="T72" s="324" t="e">
        <f t="shared" si="45"/>
        <v>#N/A</v>
      </c>
      <c r="U72" s="405">
        <f t="shared" si="59"/>
        <v>70</v>
      </c>
      <c r="V72" s="405" t="s">
        <v>2016</v>
      </c>
      <c r="W72" s="431" t="e">
        <f>#N/A</f>
        <v>#N/A</v>
      </c>
      <c r="X72" s="407">
        <f t="shared" si="46"/>
        <v>70</v>
      </c>
      <c r="Y72" s="405">
        <f t="shared" si="36"/>
        <v>0</v>
      </c>
      <c r="Z72" s="324" t="e">
        <f t="shared" si="47"/>
        <v>#N/A</v>
      </c>
      <c r="AA72" s="324" t="e">
        <f t="shared" si="48"/>
        <v>#N/A</v>
      </c>
      <c r="AB72" s="324" t="e">
        <f t="shared" si="49"/>
        <v>#N/A</v>
      </c>
      <c r="AC72" s="324" t="e">
        <f t="shared" si="50"/>
        <v>#N/A</v>
      </c>
      <c r="AD72" s="324" t="e">
        <f t="shared" si="51"/>
        <v>#N/A</v>
      </c>
      <c r="AE72" s="324" t="e">
        <f t="shared" si="52"/>
        <v>#N/A</v>
      </c>
      <c r="AG72" s="324" t="e">
        <f>#N/A</f>
        <v>#N/A</v>
      </c>
      <c r="AH72" s="324" t="e">
        <f>#N/A</f>
        <v>#N/A</v>
      </c>
      <c r="AI72" s="324" t="e">
        <f>#N/A</f>
        <v>#N/A</v>
      </c>
      <c r="AJ72" s="324" t="e">
        <f t="shared" si="53"/>
        <v>#N/A</v>
      </c>
      <c r="AK72" s="324">
        <v>70</v>
      </c>
      <c r="AL72" s="432"/>
      <c r="AP72" s="324" t="e">
        <f>#N/A</f>
        <v>#N/A</v>
      </c>
      <c r="AQ72" s="324" t="e">
        <f>#N/A</f>
        <v>#N/A</v>
      </c>
      <c r="AR72" s="324" t="e">
        <f>#N/A</f>
        <v>#N/A</v>
      </c>
      <c r="AS72" s="324" t="e">
        <f t="shared" si="54"/>
        <v>#N/A</v>
      </c>
      <c r="AT72" s="405" t="s">
        <v>2016</v>
      </c>
      <c r="AU72" s="432" t="e">
        <f>#N/A</f>
        <v>#N/A</v>
      </c>
      <c r="AV72" s="324" t="e">
        <f t="shared" si="37"/>
        <v>#N/A</v>
      </c>
      <c r="AY72" s="324" t="e">
        <f>#N/A</f>
        <v>#N/A</v>
      </c>
      <c r="AZ72" s="324" t="e">
        <f>#N/A</f>
        <v>#N/A</v>
      </c>
      <c r="BA72" s="324" t="e">
        <f>#N/A</f>
        <v>#N/A</v>
      </c>
      <c r="BB72" s="324" t="e">
        <f t="shared" si="55"/>
        <v>#N/A</v>
      </c>
      <c r="BC72" s="405" t="s">
        <v>2016</v>
      </c>
      <c r="BD72" s="432" t="e">
        <f>#N/A</f>
        <v>#N/A</v>
      </c>
      <c r="BE72" s="324" t="e">
        <f t="shared" si="38"/>
        <v>#N/A</v>
      </c>
      <c r="BH72" s="324" t="e">
        <f>#N/A</f>
        <v>#N/A</v>
      </c>
      <c r="BI72" s="324" t="e">
        <f>#N/A</f>
        <v>#N/A</v>
      </c>
      <c r="BJ72" s="324" t="e">
        <f>#N/A</f>
        <v>#N/A</v>
      </c>
      <c r="BK72" s="324" t="e">
        <f t="shared" si="56"/>
        <v>#N/A</v>
      </c>
      <c r="BL72" s="405" t="s">
        <v>2016</v>
      </c>
      <c r="BM72" s="432" t="e">
        <f>#N/A</f>
        <v>#N/A</v>
      </c>
      <c r="BN72" s="324" t="e">
        <f t="shared" si="39"/>
        <v>#N/A</v>
      </c>
      <c r="BQ72" s="324" t="e">
        <f>#N/A</f>
        <v>#N/A</v>
      </c>
      <c r="BR72" s="324" t="e">
        <f>#N/A</f>
        <v>#N/A</v>
      </c>
      <c r="BS72" s="324" t="e">
        <f>#N/A</f>
        <v>#N/A</v>
      </c>
      <c r="BT72" s="324" t="e">
        <f t="shared" si="57"/>
        <v>#N/A</v>
      </c>
      <c r="BU72" s="405"/>
      <c r="BV72" s="432" t="e">
        <f>#N/A</f>
        <v>#N/A</v>
      </c>
      <c r="BW72" s="324" t="e">
        <f t="shared" si="40"/>
        <v>#N/A</v>
      </c>
      <c r="BZ72" s="324" t="e">
        <f>#N/A</f>
        <v>#N/A</v>
      </c>
      <c r="CA72" s="324" t="e">
        <f>#N/A</f>
        <v>#N/A</v>
      </c>
      <c r="CB72" s="324" t="e">
        <f>#N/A</f>
        <v>#N/A</v>
      </c>
      <c r="CC72" s="324" t="e">
        <f t="shared" si="58"/>
        <v>#N/A</v>
      </c>
      <c r="CD72" s="405"/>
      <c r="CE72" s="432" t="e">
        <f>#N/A</f>
        <v>#N/A</v>
      </c>
      <c r="CF72" s="324" t="e">
        <f t="shared" si="41"/>
        <v>#N/A</v>
      </c>
    </row>
    <row r="73" spans="1:84">
      <c r="A73" s="324" t="e">
        <f>#N/A</f>
        <v>#N/A</v>
      </c>
      <c r="B73" s="324" t="e">
        <f>#N/A</f>
        <v>#N/A</v>
      </c>
      <c r="C73" s="429" t="e">
        <f>#N/A</f>
        <v>#N/A</v>
      </c>
      <c r="D73" s="324" t="e">
        <f>#N/A</f>
        <v>#N/A</v>
      </c>
      <c r="E73" s="430" t="e">
        <f>#N/A</f>
        <v>#N/A</v>
      </c>
      <c r="F73" s="324" t="e">
        <f>#N/A</f>
        <v>#N/A</v>
      </c>
      <c r="G73" s="324" t="e">
        <f>#N/A</f>
        <v>#N/A</v>
      </c>
      <c r="H73" s="324" t="e">
        <f>#N/A</f>
        <v>#N/A</v>
      </c>
      <c r="I73" s="324" t="e">
        <f>#N/A</f>
        <v>#N/A</v>
      </c>
      <c r="J73" s="324" t="e">
        <f>#N/A</f>
        <v>#N/A</v>
      </c>
      <c r="K73" s="324" t="e">
        <f>#N/A</f>
        <v>#N/A</v>
      </c>
      <c r="M73" s="325">
        <v>71</v>
      </c>
      <c r="O73" s="324" t="e">
        <f t="shared" si="42"/>
        <v>#N/A</v>
      </c>
      <c r="P73" s="324" t="e">
        <f t="shared" si="43"/>
        <v>#N/A</v>
      </c>
      <c r="Q73" s="324" t="e">
        <f t="shared" si="34"/>
        <v>#N/A</v>
      </c>
      <c r="R73" s="324" t="e">
        <f t="shared" si="35"/>
        <v>#N/A</v>
      </c>
      <c r="S73" s="324" t="e">
        <f t="shared" si="44"/>
        <v>#N/A</v>
      </c>
      <c r="T73" s="324" t="e">
        <f t="shared" si="45"/>
        <v>#N/A</v>
      </c>
      <c r="U73" s="405">
        <f t="shared" si="59"/>
        <v>71</v>
      </c>
      <c r="V73" s="405" t="s">
        <v>2016</v>
      </c>
      <c r="W73" s="431" t="e">
        <f>#N/A</f>
        <v>#N/A</v>
      </c>
      <c r="X73" s="407">
        <f t="shared" si="46"/>
        <v>71</v>
      </c>
      <c r="Y73" s="405">
        <f t="shared" si="36"/>
        <v>0</v>
      </c>
      <c r="Z73" s="324" t="e">
        <f t="shared" si="47"/>
        <v>#N/A</v>
      </c>
      <c r="AA73" s="324" t="e">
        <f t="shared" si="48"/>
        <v>#N/A</v>
      </c>
      <c r="AB73" s="324" t="e">
        <f t="shared" si="49"/>
        <v>#N/A</v>
      </c>
      <c r="AC73" s="324" t="e">
        <f t="shared" si="50"/>
        <v>#N/A</v>
      </c>
      <c r="AD73" s="324" t="e">
        <f t="shared" si="51"/>
        <v>#N/A</v>
      </c>
      <c r="AE73" s="324" t="e">
        <f t="shared" si="52"/>
        <v>#N/A</v>
      </c>
      <c r="AG73" s="324" t="e">
        <f>#N/A</f>
        <v>#N/A</v>
      </c>
      <c r="AH73" s="324" t="e">
        <f>#N/A</f>
        <v>#N/A</v>
      </c>
      <c r="AI73" s="324" t="e">
        <f>#N/A</f>
        <v>#N/A</v>
      </c>
      <c r="AJ73" s="324" t="e">
        <f t="shared" si="53"/>
        <v>#N/A</v>
      </c>
      <c r="AK73" s="324">
        <v>71</v>
      </c>
      <c r="AL73" s="432"/>
      <c r="AP73" s="324" t="e">
        <f>#N/A</f>
        <v>#N/A</v>
      </c>
      <c r="AQ73" s="324" t="e">
        <f>#N/A</f>
        <v>#N/A</v>
      </c>
      <c r="AR73" s="324" t="e">
        <f>#N/A</f>
        <v>#N/A</v>
      </c>
      <c r="AS73" s="324" t="e">
        <f t="shared" si="54"/>
        <v>#N/A</v>
      </c>
      <c r="AT73" s="405" t="s">
        <v>2016</v>
      </c>
      <c r="AU73" s="432" t="e">
        <f>#N/A</f>
        <v>#N/A</v>
      </c>
      <c r="AV73" s="324" t="e">
        <f t="shared" si="37"/>
        <v>#N/A</v>
      </c>
      <c r="AY73" s="324" t="e">
        <f>#N/A</f>
        <v>#N/A</v>
      </c>
      <c r="AZ73" s="324" t="e">
        <f>#N/A</f>
        <v>#N/A</v>
      </c>
      <c r="BA73" s="324" t="e">
        <f>#N/A</f>
        <v>#N/A</v>
      </c>
      <c r="BB73" s="324" t="e">
        <f t="shared" si="55"/>
        <v>#N/A</v>
      </c>
      <c r="BC73" s="405" t="s">
        <v>2016</v>
      </c>
      <c r="BD73" s="432" t="e">
        <f>#N/A</f>
        <v>#N/A</v>
      </c>
      <c r="BE73" s="324" t="e">
        <f t="shared" si="38"/>
        <v>#N/A</v>
      </c>
      <c r="BH73" s="324" t="e">
        <f>#N/A</f>
        <v>#N/A</v>
      </c>
      <c r="BI73" s="324" t="e">
        <f>#N/A</f>
        <v>#N/A</v>
      </c>
      <c r="BJ73" s="324" t="e">
        <f>#N/A</f>
        <v>#N/A</v>
      </c>
      <c r="BK73" s="324" t="e">
        <f t="shared" si="56"/>
        <v>#N/A</v>
      </c>
      <c r="BL73" s="405" t="s">
        <v>2016</v>
      </c>
      <c r="BM73" s="432" t="e">
        <f>#N/A</f>
        <v>#N/A</v>
      </c>
      <c r="BN73" s="324" t="e">
        <f t="shared" si="39"/>
        <v>#N/A</v>
      </c>
      <c r="BQ73" s="324" t="e">
        <f>#N/A</f>
        <v>#N/A</v>
      </c>
      <c r="BR73" s="324" t="e">
        <f>#N/A</f>
        <v>#N/A</v>
      </c>
      <c r="BS73" s="324" t="e">
        <f>#N/A</f>
        <v>#N/A</v>
      </c>
      <c r="BT73" s="324" t="e">
        <f t="shared" si="57"/>
        <v>#N/A</v>
      </c>
      <c r="BU73" s="405"/>
      <c r="BV73" s="432" t="e">
        <f>#N/A</f>
        <v>#N/A</v>
      </c>
      <c r="BW73" s="324" t="e">
        <f t="shared" si="40"/>
        <v>#N/A</v>
      </c>
      <c r="BZ73" s="324" t="e">
        <f>#N/A</f>
        <v>#N/A</v>
      </c>
      <c r="CA73" s="324" t="e">
        <f>#N/A</f>
        <v>#N/A</v>
      </c>
      <c r="CB73" s="324" t="e">
        <f>#N/A</f>
        <v>#N/A</v>
      </c>
      <c r="CC73" s="324" t="e">
        <f t="shared" si="58"/>
        <v>#N/A</v>
      </c>
      <c r="CD73" s="405"/>
      <c r="CE73" s="432" t="e">
        <f>#N/A</f>
        <v>#N/A</v>
      </c>
      <c r="CF73" s="324" t="e">
        <f t="shared" si="41"/>
        <v>#N/A</v>
      </c>
    </row>
    <row r="74" spans="1:84">
      <c r="A74" s="324" t="e">
        <f>#N/A</f>
        <v>#N/A</v>
      </c>
      <c r="B74" s="324" t="e">
        <f>#N/A</f>
        <v>#N/A</v>
      </c>
      <c r="C74" s="429" t="e">
        <f>#N/A</f>
        <v>#N/A</v>
      </c>
      <c r="D74" s="324" t="e">
        <f>#N/A</f>
        <v>#N/A</v>
      </c>
      <c r="E74" s="430" t="e">
        <f>#N/A</f>
        <v>#N/A</v>
      </c>
      <c r="F74" s="324" t="e">
        <f>#N/A</f>
        <v>#N/A</v>
      </c>
      <c r="G74" s="324" t="e">
        <f>#N/A</f>
        <v>#N/A</v>
      </c>
      <c r="H74" s="324" t="e">
        <f>#N/A</f>
        <v>#N/A</v>
      </c>
      <c r="I74" s="324" t="e">
        <f>#N/A</f>
        <v>#N/A</v>
      </c>
      <c r="J74" s="324" t="e">
        <f>#N/A</f>
        <v>#N/A</v>
      </c>
      <c r="K74" s="324" t="e">
        <f>#N/A</f>
        <v>#N/A</v>
      </c>
      <c r="M74" s="325">
        <v>72</v>
      </c>
      <c r="O74" s="324" t="e">
        <f t="shared" si="42"/>
        <v>#N/A</v>
      </c>
      <c r="P74" s="324" t="e">
        <f t="shared" si="43"/>
        <v>#N/A</v>
      </c>
      <c r="Q74" s="324" t="e">
        <f t="shared" si="34"/>
        <v>#N/A</v>
      </c>
      <c r="R74" s="324" t="e">
        <f t="shared" si="35"/>
        <v>#N/A</v>
      </c>
      <c r="S74" s="324" t="e">
        <f t="shared" si="44"/>
        <v>#N/A</v>
      </c>
      <c r="T74" s="324" t="e">
        <f t="shared" si="45"/>
        <v>#N/A</v>
      </c>
      <c r="U74" s="405">
        <f t="shared" si="59"/>
        <v>72</v>
      </c>
      <c r="V74" s="405" t="s">
        <v>2016</v>
      </c>
      <c r="W74" s="431" t="e">
        <f>#N/A</f>
        <v>#N/A</v>
      </c>
      <c r="X74" s="407">
        <f t="shared" si="46"/>
        <v>72</v>
      </c>
      <c r="Y74" s="405">
        <f t="shared" si="36"/>
        <v>0</v>
      </c>
      <c r="Z74" s="324" t="e">
        <f t="shared" si="47"/>
        <v>#N/A</v>
      </c>
      <c r="AA74" s="324" t="e">
        <f t="shared" si="48"/>
        <v>#N/A</v>
      </c>
      <c r="AB74" s="324" t="e">
        <f t="shared" si="49"/>
        <v>#N/A</v>
      </c>
      <c r="AC74" s="324" t="e">
        <f t="shared" si="50"/>
        <v>#N/A</v>
      </c>
      <c r="AD74" s="324" t="e">
        <f t="shared" si="51"/>
        <v>#N/A</v>
      </c>
      <c r="AE74" s="324" t="e">
        <f t="shared" si="52"/>
        <v>#N/A</v>
      </c>
      <c r="AG74" s="324" t="e">
        <f>#N/A</f>
        <v>#N/A</v>
      </c>
      <c r="AH74" s="324" t="e">
        <f>#N/A</f>
        <v>#N/A</v>
      </c>
      <c r="AI74" s="324" t="e">
        <f>#N/A</f>
        <v>#N/A</v>
      </c>
      <c r="AJ74" s="324" t="e">
        <f t="shared" si="53"/>
        <v>#N/A</v>
      </c>
      <c r="AK74" s="324">
        <v>72</v>
      </c>
      <c r="AL74" s="432"/>
      <c r="AP74" s="324" t="e">
        <f>#N/A</f>
        <v>#N/A</v>
      </c>
      <c r="AQ74" s="324" t="e">
        <f>#N/A</f>
        <v>#N/A</v>
      </c>
      <c r="AR74" s="324" t="e">
        <f>#N/A</f>
        <v>#N/A</v>
      </c>
      <c r="AS74" s="324" t="e">
        <f t="shared" si="54"/>
        <v>#N/A</v>
      </c>
      <c r="AT74" s="405" t="s">
        <v>2016</v>
      </c>
      <c r="AU74" s="432" t="e">
        <f>#N/A</f>
        <v>#N/A</v>
      </c>
      <c r="AV74" s="324" t="e">
        <f t="shared" si="37"/>
        <v>#N/A</v>
      </c>
      <c r="AY74" s="324" t="e">
        <f>#N/A</f>
        <v>#N/A</v>
      </c>
      <c r="AZ74" s="324" t="e">
        <f>#N/A</f>
        <v>#N/A</v>
      </c>
      <c r="BA74" s="324" t="e">
        <f>#N/A</f>
        <v>#N/A</v>
      </c>
      <c r="BB74" s="324" t="e">
        <f t="shared" si="55"/>
        <v>#N/A</v>
      </c>
      <c r="BC74" s="405" t="s">
        <v>2016</v>
      </c>
      <c r="BD74" s="432" t="e">
        <f>#N/A</f>
        <v>#N/A</v>
      </c>
      <c r="BE74" s="324" t="e">
        <f t="shared" si="38"/>
        <v>#N/A</v>
      </c>
      <c r="BH74" s="324" t="e">
        <f>#N/A</f>
        <v>#N/A</v>
      </c>
      <c r="BI74" s="324" t="e">
        <f>#N/A</f>
        <v>#N/A</v>
      </c>
      <c r="BJ74" s="324" t="e">
        <f>#N/A</f>
        <v>#N/A</v>
      </c>
      <c r="BK74" s="324" t="e">
        <f t="shared" si="56"/>
        <v>#N/A</v>
      </c>
      <c r="BL74" s="405" t="s">
        <v>2016</v>
      </c>
      <c r="BM74" s="432" t="e">
        <f>#N/A</f>
        <v>#N/A</v>
      </c>
      <c r="BN74" s="324" t="e">
        <f t="shared" si="39"/>
        <v>#N/A</v>
      </c>
      <c r="BQ74" s="324" t="e">
        <f>#N/A</f>
        <v>#N/A</v>
      </c>
      <c r="BR74" s="324" t="e">
        <f>#N/A</f>
        <v>#N/A</v>
      </c>
      <c r="BS74" s="324" t="e">
        <f>#N/A</f>
        <v>#N/A</v>
      </c>
      <c r="BT74" s="324" t="e">
        <f t="shared" si="57"/>
        <v>#N/A</v>
      </c>
      <c r="BU74" s="405"/>
      <c r="BV74" s="432" t="e">
        <f>#N/A</f>
        <v>#N/A</v>
      </c>
      <c r="BW74" s="324" t="e">
        <f t="shared" si="40"/>
        <v>#N/A</v>
      </c>
      <c r="BZ74" s="324" t="e">
        <f>#N/A</f>
        <v>#N/A</v>
      </c>
      <c r="CA74" s="324" t="e">
        <f>#N/A</f>
        <v>#N/A</v>
      </c>
      <c r="CB74" s="324" t="e">
        <f>#N/A</f>
        <v>#N/A</v>
      </c>
      <c r="CC74" s="324" t="e">
        <f t="shared" si="58"/>
        <v>#N/A</v>
      </c>
      <c r="CD74" s="405"/>
      <c r="CE74" s="432" t="e">
        <f>#N/A</f>
        <v>#N/A</v>
      </c>
      <c r="CF74" s="324" t="e">
        <f t="shared" si="41"/>
        <v>#N/A</v>
      </c>
    </row>
    <row r="75" spans="1:84">
      <c r="A75" s="324" t="e">
        <f>#N/A</f>
        <v>#N/A</v>
      </c>
      <c r="B75" s="324" t="e">
        <f>#N/A</f>
        <v>#N/A</v>
      </c>
      <c r="C75" s="429" t="e">
        <f>#N/A</f>
        <v>#N/A</v>
      </c>
      <c r="D75" s="324" t="e">
        <f>#N/A</f>
        <v>#N/A</v>
      </c>
      <c r="E75" s="430" t="e">
        <f>#N/A</f>
        <v>#N/A</v>
      </c>
      <c r="F75" s="324" t="e">
        <f>#N/A</f>
        <v>#N/A</v>
      </c>
      <c r="G75" s="324" t="e">
        <f>#N/A</f>
        <v>#N/A</v>
      </c>
      <c r="H75" s="324" t="e">
        <f>#N/A</f>
        <v>#N/A</v>
      </c>
      <c r="I75" s="324" t="e">
        <f>#N/A</f>
        <v>#N/A</v>
      </c>
      <c r="J75" s="324" t="e">
        <f>#N/A</f>
        <v>#N/A</v>
      </c>
      <c r="K75" s="324" t="e">
        <f>#N/A</f>
        <v>#N/A</v>
      </c>
      <c r="M75" s="325">
        <v>73</v>
      </c>
      <c r="O75" s="324" t="e">
        <f t="shared" si="42"/>
        <v>#N/A</v>
      </c>
      <c r="P75" s="324" t="e">
        <f t="shared" si="43"/>
        <v>#N/A</v>
      </c>
      <c r="Q75" s="324" t="e">
        <f t="shared" si="34"/>
        <v>#N/A</v>
      </c>
      <c r="R75" s="324" t="e">
        <f t="shared" si="35"/>
        <v>#N/A</v>
      </c>
      <c r="S75" s="324" t="e">
        <f t="shared" si="44"/>
        <v>#N/A</v>
      </c>
      <c r="T75" s="324" t="e">
        <f t="shared" si="45"/>
        <v>#N/A</v>
      </c>
      <c r="U75" s="405">
        <f t="shared" si="59"/>
        <v>73</v>
      </c>
      <c r="V75" s="405" t="s">
        <v>2016</v>
      </c>
      <c r="W75" s="431" t="e">
        <f>#N/A</f>
        <v>#N/A</v>
      </c>
      <c r="X75" s="407">
        <f t="shared" si="46"/>
        <v>73</v>
      </c>
      <c r="Y75" s="405">
        <f t="shared" si="36"/>
        <v>0</v>
      </c>
      <c r="Z75" s="324" t="e">
        <f t="shared" si="47"/>
        <v>#N/A</v>
      </c>
      <c r="AA75" s="324" t="e">
        <f t="shared" si="48"/>
        <v>#N/A</v>
      </c>
      <c r="AB75" s="324" t="e">
        <f t="shared" si="49"/>
        <v>#N/A</v>
      </c>
      <c r="AC75" s="324" t="e">
        <f t="shared" si="50"/>
        <v>#N/A</v>
      </c>
      <c r="AD75" s="324" t="e">
        <f t="shared" si="51"/>
        <v>#N/A</v>
      </c>
      <c r="AE75" s="324" t="e">
        <f t="shared" si="52"/>
        <v>#N/A</v>
      </c>
      <c r="AG75" s="324" t="e">
        <f>#N/A</f>
        <v>#N/A</v>
      </c>
      <c r="AH75" s="324" t="e">
        <f>#N/A</f>
        <v>#N/A</v>
      </c>
      <c r="AI75" s="324" t="e">
        <f>#N/A</f>
        <v>#N/A</v>
      </c>
      <c r="AJ75" s="324" t="e">
        <f t="shared" si="53"/>
        <v>#N/A</v>
      </c>
      <c r="AK75" s="324">
        <v>73</v>
      </c>
      <c r="AL75" s="432"/>
      <c r="AP75" s="324" t="e">
        <f>#N/A</f>
        <v>#N/A</v>
      </c>
      <c r="AQ75" s="324" t="e">
        <f>#N/A</f>
        <v>#N/A</v>
      </c>
      <c r="AR75" s="324" t="e">
        <f>#N/A</f>
        <v>#N/A</v>
      </c>
      <c r="AS75" s="324" t="e">
        <f t="shared" si="54"/>
        <v>#N/A</v>
      </c>
      <c r="AT75" s="405" t="s">
        <v>2016</v>
      </c>
      <c r="AU75" s="432" t="e">
        <f>#N/A</f>
        <v>#N/A</v>
      </c>
      <c r="AV75" s="324" t="e">
        <f t="shared" si="37"/>
        <v>#N/A</v>
      </c>
      <c r="AY75" s="324" t="e">
        <f>#N/A</f>
        <v>#N/A</v>
      </c>
      <c r="AZ75" s="324" t="e">
        <f>#N/A</f>
        <v>#N/A</v>
      </c>
      <c r="BA75" s="324" t="e">
        <f>#N/A</f>
        <v>#N/A</v>
      </c>
      <c r="BB75" s="324" t="e">
        <f t="shared" si="55"/>
        <v>#N/A</v>
      </c>
      <c r="BC75" s="405" t="s">
        <v>2016</v>
      </c>
      <c r="BD75" s="432" t="e">
        <f>#N/A</f>
        <v>#N/A</v>
      </c>
      <c r="BE75" s="324" t="e">
        <f t="shared" si="38"/>
        <v>#N/A</v>
      </c>
      <c r="BH75" s="324" t="e">
        <f>#N/A</f>
        <v>#N/A</v>
      </c>
      <c r="BI75" s="324" t="e">
        <f>#N/A</f>
        <v>#N/A</v>
      </c>
      <c r="BJ75" s="324" t="e">
        <f>#N/A</f>
        <v>#N/A</v>
      </c>
      <c r="BK75" s="324" t="e">
        <f t="shared" si="56"/>
        <v>#N/A</v>
      </c>
      <c r="BL75" s="405" t="s">
        <v>2016</v>
      </c>
      <c r="BM75" s="432" t="e">
        <f>#N/A</f>
        <v>#N/A</v>
      </c>
      <c r="BN75" s="324" t="e">
        <f t="shared" si="39"/>
        <v>#N/A</v>
      </c>
      <c r="BQ75" s="324" t="e">
        <f>#N/A</f>
        <v>#N/A</v>
      </c>
      <c r="BR75" s="324" t="e">
        <f>#N/A</f>
        <v>#N/A</v>
      </c>
      <c r="BS75" s="324" t="e">
        <f>#N/A</f>
        <v>#N/A</v>
      </c>
      <c r="BT75" s="324" t="e">
        <f t="shared" si="57"/>
        <v>#N/A</v>
      </c>
      <c r="BU75" s="405"/>
      <c r="BV75" s="432" t="e">
        <f>#N/A</f>
        <v>#N/A</v>
      </c>
      <c r="BW75" s="324" t="e">
        <f t="shared" si="40"/>
        <v>#N/A</v>
      </c>
      <c r="BZ75" s="324" t="e">
        <f>#N/A</f>
        <v>#N/A</v>
      </c>
      <c r="CA75" s="324" t="e">
        <f>#N/A</f>
        <v>#N/A</v>
      </c>
      <c r="CB75" s="324" t="e">
        <f>#N/A</f>
        <v>#N/A</v>
      </c>
      <c r="CC75" s="324" t="e">
        <f t="shared" si="58"/>
        <v>#N/A</v>
      </c>
      <c r="CD75" s="405"/>
      <c r="CE75" s="432" t="e">
        <f>#N/A</f>
        <v>#N/A</v>
      </c>
      <c r="CF75" s="324" t="e">
        <f t="shared" si="41"/>
        <v>#N/A</v>
      </c>
    </row>
    <row r="76" spans="1:84">
      <c r="A76" s="324" t="e">
        <f>#N/A</f>
        <v>#N/A</v>
      </c>
      <c r="B76" s="324" t="e">
        <f>#N/A</f>
        <v>#N/A</v>
      </c>
      <c r="C76" s="429" t="e">
        <f>#N/A</f>
        <v>#N/A</v>
      </c>
      <c r="D76" s="324" t="e">
        <f>#N/A</f>
        <v>#N/A</v>
      </c>
      <c r="E76" s="430" t="e">
        <f>#N/A</f>
        <v>#N/A</v>
      </c>
      <c r="F76" s="324" t="e">
        <f>#N/A</f>
        <v>#N/A</v>
      </c>
      <c r="G76" s="324" t="e">
        <f>#N/A</f>
        <v>#N/A</v>
      </c>
      <c r="H76" s="324" t="e">
        <f>#N/A</f>
        <v>#N/A</v>
      </c>
      <c r="I76" s="324" t="e">
        <f>#N/A</f>
        <v>#N/A</v>
      </c>
      <c r="J76" s="324" t="e">
        <f>#N/A</f>
        <v>#N/A</v>
      </c>
      <c r="K76" s="324" t="e">
        <f>#N/A</f>
        <v>#N/A</v>
      </c>
      <c r="M76" s="325">
        <v>74</v>
      </c>
      <c r="O76" s="324" t="e">
        <f t="shared" si="42"/>
        <v>#N/A</v>
      </c>
      <c r="P76" s="324" t="e">
        <f t="shared" si="43"/>
        <v>#N/A</v>
      </c>
      <c r="Q76" s="324" t="e">
        <f t="shared" si="34"/>
        <v>#N/A</v>
      </c>
      <c r="R76" s="324" t="e">
        <f t="shared" si="35"/>
        <v>#N/A</v>
      </c>
      <c r="S76" s="324" t="e">
        <f t="shared" si="44"/>
        <v>#N/A</v>
      </c>
      <c r="T76" s="324" t="e">
        <f t="shared" si="45"/>
        <v>#N/A</v>
      </c>
      <c r="U76" s="405">
        <f t="shared" si="59"/>
        <v>74</v>
      </c>
      <c r="V76" s="405" t="s">
        <v>2016</v>
      </c>
      <c r="W76" s="431" t="e">
        <f>#N/A</f>
        <v>#N/A</v>
      </c>
      <c r="X76" s="407">
        <f t="shared" si="46"/>
        <v>74</v>
      </c>
      <c r="Y76" s="405">
        <f t="shared" si="36"/>
        <v>0</v>
      </c>
      <c r="Z76" s="324" t="e">
        <f t="shared" si="47"/>
        <v>#N/A</v>
      </c>
      <c r="AA76" s="324" t="e">
        <f t="shared" si="48"/>
        <v>#N/A</v>
      </c>
      <c r="AB76" s="324" t="e">
        <f t="shared" si="49"/>
        <v>#N/A</v>
      </c>
      <c r="AC76" s="324" t="e">
        <f t="shared" si="50"/>
        <v>#N/A</v>
      </c>
      <c r="AD76" s="324" t="e">
        <f t="shared" si="51"/>
        <v>#N/A</v>
      </c>
      <c r="AE76" s="324" t="e">
        <f t="shared" si="52"/>
        <v>#N/A</v>
      </c>
      <c r="AG76" s="324" t="e">
        <f>#N/A</f>
        <v>#N/A</v>
      </c>
      <c r="AH76" s="324" t="e">
        <f>#N/A</f>
        <v>#N/A</v>
      </c>
      <c r="AI76" s="324" t="e">
        <f>#N/A</f>
        <v>#N/A</v>
      </c>
      <c r="AJ76" s="324" t="e">
        <f t="shared" si="53"/>
        <v>#N/A</v>
      </c>
      <c r="AK76" s="324">
        <v>74</v>
      </c>
      <c r="AL76" s="432"/>
      <c r="AP76" s="324" t="e">
        <f>#N/A</f>
        <v>#N/A</v>
      </c>
      <c r="AQ76" s="324" t="e">
        <f>#N/A</f>
        <v>#N/A</v>
      </c>
      <c r="AR76" s="324" t="e">
        <f>#N/A</f>
        <v>#N/A</v>
      </c>
      <c r="AS76" s="324" t="e">
        <f t="shared" si="54"/>
        <v>#N/A</v>
      </c>
      <c r="AT76" s="405" t="s">
        <v>2016</v>
      </c>
      <c r="AU76" s="432" t="e">
        <f>#N/A</f>
        <v>#N/A</v>
      </c>
      <c r="AV76" s="324" t="e">
        <f t="shared" si="37"/>
        <v>#N/A</v>
      </c>
      <c r="AY76" s="324" t="e">
        <f>#N/A</f>
        <v>#N/A</v>
      </c>
      <c r="AZ76" s="324" t="e">
        <f>#N/A</f>
        <v>#N/A</v>
      </c>
      <c r="BA76" s="324" t="e">
        <f>#N/A</f>
        <v>#N/A</v>
      </c>
      <c r="BB76" s="324" t="e">
        <f t="shared" si="55"/>
        <v>#N/A</v>
      </c>
      <c r="BC76" s="405" t="s">
        <v>2016</v>
      </c>
      <c r="BD76" s="432" t="e">
        <f>#N/A</f>
        <v>#N/A</v>
      </c>
      <c r="BE76" s="324" t="e">
        <f t="shared" si="38"/>
        <v>#N/A</v>
      </c>
      <c r="BH76" s="324" t="e">
        <f>#N/A</f>
        <v>#N/A</v>
      </c>
      <c r="BI76" s="324" t="e">
        <f>#N/A</f>
        <v>#N/A</v>
      </c>
      <c r="BJ76" s="324" t="e">
        <f>#N/A</f>
        <v>#N/A</v>
      </c>
      <c r="BK76" s="324" t="e">
        <f t="shared" si="56"/>
        <v>#N/A</v>
      </c>
      <c r="BL76" s="405" t="s">
        <v>2016</v>
      </c>
      <c r="BM76" s="432" t="e">
        <f>#N/A</f>
        <v>#N/A</v>
      </c>
      <c r="BN76" s="324" t="e">
        <f t="shared" si="39"/>
        <v>#N/A</v>
      </c>
      <c r="BQ76" s="324" t="e">
        <f>#N/A</f>
        <v>#N/A</v>
      </c>
      <c r="BR76" s="324" t="e">
        <f>#N/A</f>
        <v>#N/A</v>
      </c>
      <c r="BS76" s="324" t="e">
        <f>#N/A</f>
        <v>#N/A</v>
      </c>
      <c r="BT76" s="324" t="e">
        <f t="shared" si="57"/>
        <v>#N/A</v>
      </c>
      <c r="BU76" s="405"/>
      <c r="BV76" s="432" t="e">
        <f>#N/A</f>
        <v>#N/A</v>
      </c>
      <c r="BW76" s="324" t="e">
        <f t="shared" si="40"/>
        <v>#N/A</v>
      </c>
      <c r="BZ76" s="324" t="e">
        <f>#N/A</f>
        <v>#N/A</v>
      </c>
      <c r="CA76" s="324" t="e">
        <f>#N/A</f>
        <v>#N/A</v>
      </c>
      <c r="CB76" s="324" t="e">
        <f>#N/A</f>
        <v>#N/A</v>
      </c>
      <c r="CC76" s="324" t="e">
        <f t="shared" si="58"/>
        <v>#N/A</v>
      </c>
      <c r="CD76" s="405"/>
      <c r="CE76" s="432" t="e">
        <f>#N/A</f>
        <v>#N/A</v>
      </c>
      <c r="CF76" s="324" t="e">
        <f t="shared" si="41"/>
        <v>#N/A</v>
      </c>
    </row>
    <row r="77" spans="1:84">
      <c r="A77" s="324" t="e">
        <f>#N/A</f>
        <v>#N/A</v>
      </c>
      <c r="B77" s="324" t="e">
        <f>#N/A</f>
        <v>#N/A</v>
      </c>
      <c r="C77" s="429" t="e">
        <f>#N/A</f>
        <v>#N/A</v>
      </c>
      <c r="D77" s="324" t="e">
        <f>#N/A</f>
        <v>#N/A</v>
      </c>
      <c r="E77" s="430" t="e">
        <f>#N/A</f>
        <v>#N/A</v>
      </c>
      <c r="F77" s="324" t="e">
        <f>#N/A</f>
        <v>#N/A</v>
      </c>
      <c r="G77" s="324" t="e">
        <f>#N/A</f>
        <v>#N/A</v>
      </c>
      <c r="H77" s="324" t="e">
        <f>#N/A</f>
        <v>#N/A</v>
      </c>
      <c r="I77" s="324" t="e">
        <f>#N/A</f>
        <v>#N/A</v>
      </c>
      <c r="J77" s="324" t="e">
        <f>#N/A</f>
        <v>#N/A</v>
      </c>
      <c r="K77" s="324" t="e">
        <f>#N/A</f>
        <v>#N/A</v>
      </c>
      <c r="M77" s="325">
        <v>75</v>
      </c>
      <c r="O77" s="324" t="e">
        <f t="shared" si="42"/>
        <v>#N/A</v>
      </c>
      <c r="P77" s="324" t="e">
        <f t="shared" si="43"/>
        <v>#N/A</v>
      </c>
      <c r="Q77" s="324" t="e">
        <f t="shared" si="34"/>
        <v>#N/A</v>
      </c>
      <c r="R77" s="324" t="e">
        <f t="shared" si="35"/>
        <v>#N/A</v>
      </c>
      <c r="S77" s="324" t="e">
        <f t="shared" si="44"/>
        <v>#N/A</v>
      </c>
      <c r="T77" s="324" t="e">
        <f t="shared" si="45"/>
        <v>#N/A</v>
      </c>
      <c r="U77" s="405">
        <f t="shared" si="59"/>
        <v>75</v>
      </c>
      <c r="V77" s="405" t="s">
        <v>2016</v>
      </c>
      <c r="W77" s="431" t="e">
        <f>#N/A</f>
        <v>#N/A</v>
      </c>
      <c r="X77" s="407">
        <f t="shared" si="46"/>
        <v>75</v>
      </c>
      <c r="Y77" s="405">
        <f t="shared" si="36"/>
        <v>0</v>
      </c>
      <c r="Z77" s="324" t="e">
        <f t="shared" si="47"/>
        <v>#N/A</v>
      </c>
      <c r="AA77" s="324" t="e">
        <f t="shared" si="48"/>
        <v>#N/A</v>
      </c>
      <c r="AB77" s="324" t="e">
        <f t="shared" si="49"/>
        <v>#N/A</v>
      </c>
      <c r="AC77" s="324" t="e">
        <f t="shared" si="50"/>
        <v>#N/A</v>
      </c>
      <c r="AD77" s="324" t="e">
        <f t="shared" si="51"/>
        <v>#N/A</v>
      </c>
      <c r="AE77" s="324" t="e">
        <f t="shared" si="52"/>
        <v>#N/A</v>
      </c>
      <c r="AG77" s="324" t="e">
        <f>#N/A</f>
        <v>#N/A</v>
      </c>
      <c r="AH77" s="324" t="e">
        <f>#N/A</f>
        <v>#N/A</v>
      </c>
      <c r="AI77" s="324" t="e">
        <f>#N/A</f>
        <v>#N/A</v>
      </c>
      <c r="AJ77" s="324" t="e">
        <f t="shared" si="53"/>
        <v>#N/A</v>
      </c>
      <c r="AK77" s="324">
        <v>75</v>
      </c>
      <c r="AL77" s="432"/>
      <c r="AP77" s="324" t="e">
        <f>#N/A</f>
        <v>#N/A</v>
      </c>
      <c r="AQ77" s="324" t="e">
        <f>#N/A</f>
        <v>#N/A</v>
      </c>
      <c r="AR77" s="324" t="e">
        <f>#N/A</f>
        <v>#N/A</v>
      </c>
      <c r="AS77" s="324" t="e">
        <f t="shared" si="54"/>
        <v>#N/A</v>
      </c>
      <c r="AT77" s="405" t="s">
        <v>2016</v>
      </c>
      <c r="AU77" s="432" t="e">
        <f>#N/A</f>
        <v>#N/A</v>
      </c>
      <c r="AV77" s="324" t="e">
        <f t="shared" si="37"/>
        <v>#N/A</v>
      </c>
      <c r="AY77" s="324" t="e">
        <f>#N/A</f>
        <v>#N/A</v>
      </c>
      <c r="AZ77" s="324" t="e">
        <f>#N/A</f>
        <v>#N/A</v>
      </c>
      <c r="BA77" s="324" t="e">
        <f>#N/A</f>
        <v>#N/A</v>
      </c>
      <c r="BB77" s="324" t="e">
        <f t="shared" si="55"/>
        <v>#N/A</v>
      </c>
      <c r="BC77" s="405" t="s">
        <v>2016</v>
      </c>
      <c r="BD77" s="432" t="e">
        <f>#N/A</f>
        <v>#N/A</v>
      </c>
      <c r="BE77" s="324" t="e">
        <f t="shared" si="38"/>
        <v>#N/A</v>
      </c>
      <c r="BH77" s="324" t="e">
        <f>#N/A</f>
        <v>#N/A</v>
      </c>
      <c r="BI77" s="324" t="e">
        <f>#N/A</f>
        <v>#N/A</v>
      </c>
      <c r="BJ77" s="324" t="e">
        <f>#N/A</f>
        <v>#N/A</v>
      </c>
      <c r="BK77" s="324" t="e">
        <f t="shared" si="56"/>
        <v>#N/A</v>
      </c>
      <c r="BL77" s="405" t="s">
        <v>2016</v>
      </c>
      <c r="BM77" s="432" t="e">
        <f>#N/A</f>
        <v>#N/A</v>
      </c>
      <c r="BN77" s="324" t="e">
        <f t="shared" si="39"/>
        <v>#N/A</v>
      </c>
      <c r="BQ77" s="324" t="e">
        <f>#N/A</f>
        <v>#N/A</v>
      </c>
      <c r="BR77" s="324" t="e">
        <f>#N/A</f>
        <v>#N/A</v>
      </c>
      <c r="BS77" s="324" t="e">
        <f>#N/A</f>
        <v>#N/A</v>
      </c>
      <c r="BT77" s="324" t="e">
        <f t="shared" si="57"/>
        <v>#N/A</v>
      </c>
      <c r="BU77" s="405"/>
      <c r="BV77" s="432" t="e">
        <f>#N/A</f>
        <v>#N/A</v>
      </c>
      <c r="BW77" s="324" t="e">
        <f t="shared" si="40"/>
        <v>#N/A</v>
      </c>
      <c r="BZ77" s="324" t="e">
        <f>#N/A</f>
        <v>#N/A</v>
      </c>
      <c r="CA77" s="324" t="e">
        <f>#N/A</f>
        <v>#N/A</v>
      </c>
      <c r="CB77" s="324" t="e">
        <f>#N/A</f>
        <v>#N/A</v>
      </c>
      <c r="CC77" s="324" t="e">
        <f t="shared" si="58"/>
        <v>#N/A</v>
      </c>
      <c r="CD77" s="405"/>
      <c r="CE77" s="432" t="e">
        <f>#N/A</f>
        <v>#N/A</v>
      </c>
      <c r="CF77" s="324" t="e">
        <f t="shared" si="41"/>
        <v>#N/A</v>
      </c>
    </row>
    <row r="78" spans="1:84">
      <c r="A78" s="324" t="e">
        <f>#N/A</f>
        <v>#N/A</v>
      </c>
      <c r="B78" s="324" t="e">
        <f>#N/A</f>
        <v>#N/A</v>
      </c>
      <c r="C78" s="429" t="e">
        <f>#N/A</f>
        <v>#N/A</v>
      </c>
      <c r="D78" s="324" t="e">
        <f>#N/A</f>
        <v>#N/A</v>
      </c>
      <c r="E78" s="430" t="e">
        <f>#N/A</f>
        <v>#N/A</v>
      </c>
      <c r="F78" s="324" t="e">
        <f>#N/A</f>
        <v>#N/A</v>
      </c>
      <c r="G78" s="324" t="e">
        <f>#N/A</f>
        <v>#N/A</v>
      </c>
      <c r="H78" s="324" t="e">
        <f>#N/A</f>
        <v>#N/A</v>
      </c>
      <c r="I78" s="324" t="e">
        <f>#N/A</f>
        <v>#N/A</v>
      </c>
      <c r="J78" s="324" t="e">
        <f>#N/A</f>
        <v>#N/A</v>
      </c>
      <c r="K78" s="324" t="e">
        <f>#N/A</f>
        <v>#N/A</v>
      </c>
      <c r="M78" s="325">
        <v>76</v>
      </c>
      <c r="O78" s="324" t="e">
        <f t="shared" si="42"/>
        <v>#N/A</v>
      </c>
      <c r="P78" s="324" t="e">
        <f t="shared" si="43"/>
        <v>#N/A</v>
      </c>
      <c r="Q78" s="324" t="e">
        <f t="shared" si="34"/>
        <v>#N/A</v>
      </c>
      <c r="R78" s="324" t="e">
        <f t="shared" si="35"/>
        <v>#N/A</v>
      </c>
      <c r="S78" s="324" t="e">
        <f t="shared" si="44"/>
        <v>#N/A</v>
      </c>
      <c r="T78" s="324" t="e">
        <f t="shared" si="45"/>
        <v>#N/A</v>
      </c>
      <c r="U78" s="405">
        <f t="shared" si="59"/>
        <v>76</v>
      </c>
      <c r="V78" s="405" t="s">
        <v>2016</v>
      </c>
      <c r="W78" s="431" t="e">
        <f>#N/A</f>
        <v>#N/A</v>
      </c>
      <c r="X78" s="407">
        <f t="shared" si="46"/>
        <v>76</v>
      </c>
      <c r="Y78" s="405">
        <f t="shared" si="36"/>
        <v>0</v>
      </c>
      <c r="Z78" s="324" t="e">
        <f t="shared" si="47"/>
        <v>#N/A</v>
      </c>
      <c r="AA78" s="324" t="e">
        <f t="shared" si="48"/>
        <v>#N/A</v>
      </c>
      <c r="AB78" s="324" t="e">
        <f t="shared" si="49"/>
        <v>#N/A</v>
      </c>
      <c r="AC78" s="324" t="e">
        <f t="shared" si="50"/>
        <v>#N/A</v>
      </c>
      <c r="AD78" s="324" t="e">
        <f t="shared" si="51"/>
        <v>#N/A</v>
      </c>
      <c r="AE78" s="324" t="e">
        <f t="shared" si="52"/>
        <v>#N/A</v>
      </c>
      <c r="AG78" s="324" t="e">
        <f>#N/A</f>
        <v>#N/A</v>
      </c>
      <c r="AH78" s="324" t="e">
        <f>#N/A</f>
        <v>#N/A</v>
      </c>
      <c r="AI78" s="324" t="e">
        <f>#N/A</f>
        <v>#N/A</v>
      </c>
      <c r="AJ78" s="324" t="e">
        <f t="shared" si="53"/>
        <v>#N/A</v>
      </c>
      <c r="AK78" s="324">
        <v>76</v>
      </c>
      <c r="AL78" s="432"/>
      <c r="AP78" s="324" t="e">
        <f>#N/A</f>
        <v>#N/A</v>
      </c>
      <c r="AQ78" s="324" t="e">
        <f>#N/A</f>
        <v>#N/A</v>
      </c>
      <c r="AR78" s="324" t="e">
        <f>#N/A</f>
        <v>#N/A</v>
      </c>
      <c r="AS78" s="324" t="e">
        <f t="shared" si="54"/>
        <v>#N/A</v>
      </c>
      <c r="AT78" s="405" t="s">
        <v>2016</v>
      </c>
      <c r="AU78" s="432" t="e">
        <f>#N/A</f>
        <v>#N/A</v>
      </c>
      <c r="AV78" s="324" t="e">
        <f t="shared" si="37"/>
        <v>#N/A</v>
      </c>
      <c r="AY78" s="324" t="e">
        <f>#N/A</f>
        <v>#N/A</v>
      </c>
      <c r="AZ78" s="324" t="e">
        <f>#N/A</f>
        <v>#N/A</v>
      </c>
      <c r="BA78" s="324" t="e">
        <f>#N/A</f>
        <v>#N/A</v>
      </c>
      <c r="BB78" s="324" t="e">
        <f t="shared" si="55"/>
        <v>#N/A</v>
      </c>
      <c r="BC78" s="405" t="s">
        <v>2016</v>
      </c>
      <c r="BD78" s="432" t="e">
        <f>#N/A</f>
        <v>#N/A</v>
      </c>
      <c r="BE78" s="324" t="e">
        <f t="shared" si="38"/>
        <v>#N/A</v>
      </c>
      <c r="BH78" s="324" t="e">
        <f>#N/A</f>
        <v>#N/A</v>
      </c>
      <c r="BI78" s="324" t="e">
        <f>#N/A</f>
        <v>#N/A</v>
      </c>
      <c r="BJ78" s="324" t="e">
        <f>#N/A</f>
        <v>#N/A</v>
      </c>
      <c r="BK78" s="324" t="e">
        <f t="shared" si="56"/>
        <v>#N/A</v>
      </c>
      <c r="BL78" s="405" t="s">
        <v>2016</v>
      </c>
      <c r="BM78" s="432" t="e">
        <f>#N/A</f>
        <v>#N/A</v>
      </c>
      <c r="BN78" s="324" t="e">
        <f t="shared" si="39"/>
        <v>#N/A</v>
      </c>
      <c r="BQ78" s="324" t="e">
        <f>#N/A</f>
        <v>#N/A</v>
      </c>
      <c r="BR78" s="324" t="e">
        <f>#N/A</f>
        <v>#N/A</v>
      </c>
      <c r="BS78" s="324" t="e">
        <f>#N/A</f>
        <v>#N/A</v>
      </c>
      <c r="BT78" s="324" t="e">
        <f t="shared" si="57"/>
        <v>#N/A</v>
      </c>
      <c r="BU78" s="405"/>
      <c r="BV78" s="432" t="e">
        <f>#N/A</f>
        <v>#N/A</v>
      </c>
      <c r="BW78" s="324" t="e">
        <f t="shared" si="40"/>
        <v>#N/A</v>
      </c>
      <c r="BZ78" s="324" t="e">
        <f>#N/A</f>
        <v>#N/A</v>
      </c>
      <c r="CA78" s="324" t="e">
        <f>#N/A</f>
        <v>#N/A</v>
      </c>
      <c r="CB78" s="324" t="e">
        <f>#N/A</f>
        <v>#N/A</v>
      </c>
      <c r="CC78" s="324" t="e">
        <f t="shared" si="58"/>
        <v>#N/A</v>
      </c>
      <c r="CD78" s="405"/>
      <c r="CE78" s="432" t="e">
        <f>#N/A</f>
        <v>#N/A</v>
      </c>
      <c r="CF78" s="324" t="e">
        <f t="shared" si="41"/>
        <v>#N/A</v>
      </c>
    </row>
    <row r="79" spans="1:84">
      <c r="A79" s="324" t="e">
        <f>#N/A</f>
        <v>#N/A</v>
      </c>
      <c r="B79" s="324" t="e">
        <f>#N/A</f>
        <v>#N/A</v>
      </c>
      <c r="C79" s="429" t="e">
        <f>#N/A</f>
        <v>#N/A</v>
      </c>
      <c r="D79" s="324" t="e">
        <f>#N/A</f>
        <v>#N/A</v>
      </c>
      <c r="E79" s="430" t="e">
        <f>#N/A</f>
        <v>#N/A</v>
      </c>
      <c r="F79" s="324" t="e">
        <f>#N/A</f>
        <v>#N/A</v>
      </c>
      <c r="G79" s="324" t="e">
        <f>#N/A</f>
        <v>#N/A</v>
      </c>
      <c r="H79" s="324" t="e">
        <f>#N/A</f>
        <v>#N/A</v>
      </c>
      <c r="I79" s="324" t="e">
        <f>#N/A</f>
        <v>#N/A</v>
      </c>
      <c r="J79" s="324" t="e">
        <f>#N/A</f>
        <v>#N/A</v>
      </c>
      <c r="K79" s="324" t="e">
        <f>#N/A</f>
        <v>#N/A</v>
      </c>
      <c r="M79" s="325">
        <v>77</v>
      </c>
      <c r="O79" s="324" t="e">
        <f t="shared" si="42"/>
        <v>#N/A</v>
      </c>
      <c r="P79" s="324" t="e">
        <f t="shared" si="43"/>
        <v>#N/A</v>
      </c>
      <c r="Q79" s="324" t="e">
        <f t="shared" si="34"/>
        <v>#N/A</v>
      </c>
      <c r="R79" s="324" t="e">
        <f t="shared" si="35"/>
        <v>#N/A</v>
      </c>
      <c r="S79" s="324" t="e">
        <f t="shared" si="44"/>
        <v>#N/A</v>
      </c>
      <c r="T79" s="324" t="e">
        <f t="shared" si="45"/>
        <v>#N/A</v>
      </c>
      <c r="U79" s="405">
        <f t="shared" si="59"/>
        <v>77</v>
      </c>
      <c r="V79" s="405" t="s">
        <v>2016</v>
      </c>
      <c r="W79" s="431" t="e">
        <f>#N/A</f>
        <v>#N/A</v>
      </c>
      <c r="X79" s="407">
        <f t="shared" si="46"/>
        <v>77</v>
      </c>
      <c r="Y79" s="405">
        <f t="shared" si="36"/>
        <v>0</v>
      </c>
      <c r="Z79" s="324" t="e">
        <f t="shared" si="47"/>
        <v>#N/A</v>
      </c>
      <c r="AA79" s="324" t="e">
        <f t="shared" si="48"/>
        <v>#N/A</v>
      </c>
      <c r="AB79" s="324" t="e">
        <f t="shared" si="49"/>
        <v>#N/A</v>
      </c>
      <c r="AC79" s="324" t="e">
        <f t="shared" si="50"/>
        <v>#N/A</v>
      </c>
      <c r="AD79" s="324" t="e">
        <f t="shared" si="51"/>
        <v>#N/A</v>
      </c>
      <c r="AE79" s="324" t="e">
        <f t="shared" si="52"/>
        <v>#N/A</v>
      </c>
      <c r="AG79" s="324" t="e">
        <f>#N/A</f>
        <v>#N/A</v>
      </c>
      <c r="AH79" s="324" t="e">
        <f>#N/A</f>
        <v>#N/A</v>
      </c>
      <c r="AI79" s="324" t="e">
        <f>#N/A</f>
        <v>#N/A</v>
      </c>
      <c r="AJ79" s="324" t="e">
        <f t="shared" si="53"/>
        <v>#N/A</v>
      </c>
      <c r="AK79" s="324">
        <v>77</v>
      </c>
      <c r="AL79" s="432"/>
      <c r="AP79" s="324" t="e">
        <f>#N/A</f>
        <v>#N/A</v>
      </c>
      <c r="AQ79" s="324" t="e">
        <f>#N/A</f>
        <v>#N/A</v>
      </c>
      <c r="AR79" s="324" t="e">
        <f>#N/A</f>
        <v>#N/A</v>
      </c>
      <c r="AS79" s="324" t="e">
        <f t="shared" si="54"/>
        <v>#N/A</v>
      </c>
      <c r="AT79" s="405" t="s">
        <v>2016</v>
      </c>
      <c r="AU79" s="432" t="e">
        <f>#N/A</f>
        <v>#N/A</v>
      </c>
      <c r="AV79" s="324" t="e">
        <f t="shared" si="37"/>
        <v>#N/A</v>
      </c>
      <c r="AY79" s="324" t="e">
        <f>#N/A</f>
        <v>#N/A</v>
      </c>
      <c r="AZ79" s="324" t="e">
        <f>#N/A</f>
        <v>#N/A</v>
      </c>
      <c r="BA79" s="324" t="e">
        <f>#N/A</f>
        <v>#N/A</v>
      </c>
      <c r="BB79" s="324" t="e">
        <f t="shared" si="55"/>
        <v>#N/A</v>
      </c>
      <c r="BC79" s="405" t="s">
        <v>2016</v>
      </c>
      <c r="BD79" s="432" t="e">
        <f>#N/A</f>
        <v>#N/A</v>
      </c>
      <c r="BE79" s="324" t="e">
        <f t="shared" si="38"/>
        <v>#N/A</v>
      </c>
      <c r="BH79" s="324" t="e">
        <f>#N/A</f>
        <v>#N/A</v>
      </c>
      <c r="BI79" s="324" t="e">
        <f>#N/A</f>
        <v>#N/A</v>
      </c>
      <c r="BJ79" s="324" t="e">
        <f>#N/A</f>
        <v>#N/A</v>
      </c>
      <c r="BK79" s="324" t="e">
        <f t="shared" si="56"/>
        <v>#N/A</v>
      </c>
      <c r="BL79" s="405" t="s">
        <v>2016</v>
      </c>
      <c r="BM79" s="432" t="e">
        <f>#N/A</f>
        <v>#N/A</v>
      </c>
      <c r="BN79" s="324" t="e">
        <f t="shared" si="39"/>
        <v>#N/A</v>
      </c>
      <c r="BQ79" s="324" t="e">
        <f>#N/A</f>
        <v>#N/A</v>
      </c>
      <c r="BR79" s="324" t="e">
        <f>#N/A</f>
        <v>#N/A</v>
      </c>
      <c r="BS79" s="324" t="e">
        <f>#N/A</f>
        <v>#N/A</v>
      </c>
      <c r="BT79" s="324" t="e">
        <f t="shared" si="57"/>
        <v>#N/A</v>
      </c>
      <c r="BU79" s="405"/>
      <c r="BV79" s="432" t="e">
        <f>#N/A</f>
        <v>#N/A</v>
      </c>
      <c r="BW79" s="324" t="e">
        <f t="shared" si="40"/>
        <v>#N/A</v>
      </c>
      <c r="BZ79" s="324" t="e">
        <f>#N/A</f>
        <v>#N/A</v>
      </c>
      <c r="CA79" s="324" t="e">
        <f>#N/A</f>
        <v>#N/A</v>
      </c>
      <c r="CB79" s="324" t="e">
        <f>#N/A</f>
        <v>#N/A</v>
      </c>
      <c r="CC79" s="324" t="e">
        <f t="shared" si="58"/>
        <v>#N/A</v>
      </c>
      <c r="CD79" s="405"/>
      <c r="CE79" s="432" t="e">
        <f>#N/A</f>
        <v>#N/A</v>
      </c>
      <c r="CF79" s="324" t="e">
        <f t="shared" si="41"/>
        <v>#N/A</v>
      </c>
    </row>
    <row r="80" spans="1:84">
      <c r="A80" s="324" t="e">
        <f>#N/A</f>
        <v>#N/A</v>
      </c>
      <c r="B80" s="324" t="e">
        <f>#N/A</f>
        <v>#N/A</v>
      </c>
      <c r="C80" s="429" t="e">
        <f>#N/A</f>
        <v>#N/A</v>
      </c>
      <c r="D80" s="324" t="e">
        <f>#N/A</f>
        <v>#N/A</v>
      </c>
      <c r="E80" s="430" t="e">
        <f>#N/A</f>
        <v>#N/A</v>
      </c>
      <c r="F80" s="324" t="e">
        <f>#N/A</f>
        <v>#N/A</v>
      </c>
      <c r="G80" s="324" t="e">
        <f>#N/A</f>
        <v>#N/A</v>
      </c>
      <c r="H80" s="324" t="e">
        <f>#N/A</f>
        <v>#N/A</v>
      </c>
      <c r="I80" s="324" t="e">
        <f>#N/A</f>
        <v>#N/A</v>
      </c>
      <c r="J80" s="324" t="e">
        <f>#N/A</f>
        <v>#N/A</v>
      </c>
      <c r="K80" s="324" t="e">
        <f>#N/A</f>
        <v>#N/A</v>
      </c>
      <c r="M80" s="325">
        <v>78</v>
      </c>
      <c r="O80" s="324" t="e">
        <f t="shared" si="42"/>
        <v>#N/A</v>
      </c>
      <c r="P80" s="324" t="e">
        <f t="shared" si="43"/>
        <v>#N/A</v>
      </c>
      <c r="Q80" s="324" t="e">
        <f t="shared" si="34"/>
        <v>#N/A</v>
      </c>
      <c r="R80" s="324" t="e">
        <f t="shared" si="35"/>
        <v>#N/A</v>
      </c>
      <c r="S80" s="324" t="e">
        <f t="shared" si="44"/>
        <v>#N/A</v>
      </c>
      <c r="T80" s="324" t="e">
        <f t="shared" si="45"/>
        <v>#N/A</v>
      </c>
      <c r="U80" s="405">
        <f t="shared" si="59"/>
        <v>78</v>
      </c>
      <c r="V80" s="405" t="s">
        <v>2016</v>
      </c>
      <c r="W80" s="431" t="e">
        <f>#N/A</f>
        <v>#N/A</v>
      </c>
      <c r="X80" s="407">
        <f t="shared" si="46"/>
        <v>78</v>
      </c>
      <c r="Y80" s="405">
        <f t="shared" si="36"/>
        <v>0</v>
      </c>
      <c r="Z80" s="324" t="e">
        <f t="shared" si="47"/>
        <v>#N/A</v>
      </c>
      <c r="AA80" s="324" t="e">
        <f t="shared" si="48"/>
        <v>#N/A</v>
      </c>
      <c r="AB80" s="324" t="e">
        <f t="shared" si="49"/>
        <v>#N/A</v>
      </c>
      <c r="AC80" s="324" t="e">
        <f t="shared" si="50"/>
        <v>#N/A</v>
      </c>
      <c r="AD80" s="324" t="e">
        <f t="shared" si="51"/>
        <v>#N/A</v>
      </c>
      <c r="AE80" s="324" t="e">
        <f t="shared" si="52"/>
        <v>#N/A</v>
      </c>
      <c r="AG80" s="324" t="e">
        <f>#N/A</f>
        <v>#N/A</v>
      </c>
      <c r="AH80" s="324" t="e">
        <f>#N/A</f>
        <v>#N/A</v>
      </c>
      <c r="AI80" s="324" t="e">
        <f>#N/A</f>
        <v>#N/A</v>
      </c>
      <c r="AJ80" s="324" t="e">
        <f t="shared" si="53"/>
        <v>#N/A</v>
      </c>
      <c r="AK80" s="324">
        <v>78</v>
      </c>
      <c r="AL80" s="432"/>
      <c r="AP80" s="324" t="e">
        <f>#N/A</f>
        <v>#N/A</v>
      </c>
      <c r="AQ80" s="324" t="e">
        <f>#N/A</f>
        <v>#N/A</v>
      </c>
      <c r="AR80" s="324" t="e">
        <f>#N/A</f>
        <v>#N/A</v>
      </c>
      <c r="AS80" s="324" t="e">
        <f t="shared" si="54"/>
        <v>#N/A</v>
      </c>
      <c r="AT80" s="405" t="s">
        <v>2016</v>
      </c>
      <c r="AU80" s="432" t="e">
        <f>#N/A</f>
        <v>#N/A</v>
      </c>
      <c r="AV80" s="324" t="e">
        <f t="shared" si="37"/>
        <v>#N/A</v>
      </c>
      <c r="AY80" s="324" t="e">
        <f>#N/A</f>
        <v>#N/A</v>
      </c>
      <c r="AZ80" s="324" t="e">
        <f>#N/A</f>
        <v>#N/A</v>
      </c>
      <c r="BA80" s="324" t="e">
        <f>#N/A</f>
        <v>#N/A</v>
      </c>
      <c r="BB80" s="324" t="e">
        <f t="shared" si="55"/>
        <v>#N/A</v>
      </c>
      <c r="BC80" s="405" t="s">
        <v>2016</v>
      </c>
      <c r="BD80" s="432" t="e">
        <f>#N/A</f>
        <v>#N/A</v>
      </c>
      <c r="BE80" s="324" t="e">
        <f t="shared" si="38"/>
        <v>#N/A</v>
      </c>
      <c r="BH80" s="324" t="e">
        <f>#N/A</f>
        <v>#N/A</v>
      </c>
      <c r="BI80" s="324" t="e">
        <f>#N/A</f>
        <v>#N/A</v>
      </c>
      <c r="BJ80" s="324" t="e">
        <f>#N/A</f>
        <v>#N/A</v>
      </c>
      <c r="BK80" s="324" t="e">
        <f t="shared" si="56"/>
        <v>#N/A</v>
      </c>
      <c r="BL80" s="405" t="s">
        <v>2016</v>
      </c>
      <c r="BM80" s="432" t="e">
        <f>#N/A</f>
        <v>#N/A</v>
      </c>
      <c r="BN80" s="324" t="e">
        <f t="shared" si="39"/>
        <v>#N/A</v>
      </c>
      <c r="BQ80" s="324" t="e">
        <f>#N/A</f>
        <v>#N/A</v>
      </c>
      <c r="BR80" s="324" t="e">
        <f>#N/A</f>
        <v>#N/A</v>
      </c>
      <c r="BS80" s="324" t="e">
        <f>#N/A</f>
        <v>#N/A</v>
      </c>
      <c r="BT80" s="324" t="e">
        <f t="shared" si="57"/>
        <v>#N/A</v>
      </c>
      <c r="BU80" s="405"/>
      <c r="BV80" s="432" t="e">
        <f>#N/A</f>
        <v>#N/A</v>
      </c>
      <c r="BW80" s="324" t="e">
        <f t="shared" si="40"/>
        <v>#N/A</v>
      </c>
      <c r="BZ80" s="324" t="e">
        <f>#N/A</f>
        <v>#N/A</v>
      </c>
      <c r="CA80" s="324" t="e">
        <f>#N/A</f>
        <v>#N/A</v>
      </c>
      <c r="CB80" s="324" t="e">
        <f>#N/A</f>
        <v>#N/A</v>
      </c>
      <c r="CC80" s="324" t="e">
        <f t="shared" si="58"/>
        <v>#N/A</v>
      </c>
      <c r="CD80" s="405"/>
      <c r="CE80" s="432" t="e">
        <f>#N/A</f>
        <v>#N/A</v>
      </c>
      <c r="CF80" s="324" t="e">
        <f t="shared" si="41"/>
        <v>#N/A</v>
      </c>
    </row>
    <row r="81" spans="1:84">
      <c r="A81" s="324" t="e">
        <f>#N/A</f>
        <v>#N/A</v>
      </c>
      <c r="B81" s="324" t="e">
        <f>#N/A</f>
        <v>#N/A</v>
      </c>
      <c r="C81" s="429" t="e">
        <f>#N/A</f>
        <v>#N/A</v>
      </c>
      <c r="D81" s="324" t="e">
        <f>#N/A</f>
        <v>#N/A</v>
      </c>
      <c r="E81" s="430" t="e">
        <f>#N/A</f>
        <v>#N/A</v>
      </c>
      <c r="F81" s="324" t="e">
        <f>#N/A</f>
        <v>#N/A</v>
      </c>
      <c r="G81" s="324" t="e">
        <f>#N/A</f>
        <v>#N/A</v>
      </c>
      <c r="H81" s="324" t="e">
        <f>#N/A</f>
        <v>#N/A</v>
      </c>
      <c r="I81" s="324" t="e">
        <f>#N/A</f>
        <v>#N/A</v>
      </c>
      <c r="J81" s="324" t="e">
        <f>#N/A</f>
        <v>#N/A</v>
      </c>
      <c r="K81" s="324" t="e">
        <f>#N/A</f>
        <v>#N/A</v>
      </c>
      <c r="M81" s="325">
        <v>79</v>
      </c>
      <c r="O81" s="324" t="e">
        <f t="shared" si="42"/>
        <v>#N/A</v>
      </c>
      <c r="P81" s="324" t="e">
        <f t="shared" si="43"/>
        <v>#N/A</v>
      </c>
      <c r="Q81" s="324" t="e">
        <f t="shared" si="34"/>
        <v>#N/A</v>
      </c>
      <c r="R81" s="324" t="e">
        <f t="shared" si="35"/>
        <v>#N/A</v>
      </c>
      <c r="S81" s="324" t="e">
        <f t="shared" si="44"/>
        <v>#N/A</v>
      </c>
      <c r="T81" s="324" t="e">
        <f t="shared" si="45"/>
        <v>#N/A</v>
      </c>
      <c r="U81" s="405">
        <f t="shared" si="59"/>
        <v>79</v>
      </c>
      <c r="V81" s="405" t="s">
        <v>2016</v>
      </c>
      <c r="W81" s="431" t="e">
        <f>#N/A</f>
        <v>#N/A</v>
      </c>
      <c r="X81" s="407">
        <f t="shared" si="46"/>
        <v>79</v>
      </c>
      <c r="Y81" s="405">
        <f t="shared" si="36"/>
        <v>0</v>
      </c>
      <c r="Z81" s="324" t="e">
        <f t="shared" si="47"/>
        <v>#N/A</v>
      </c>
      <c r="AA81" s="324" t="e">
        <f t="shared" si="48"/>
        <v>#N/A</v>
      </c>
      <c r="AB81" s="324" t="e">
        <f t="shared" si="49"/>
        <v>#N/A</v>
      </c>
      <c r="AC81" s="324" t="e">
        <f t="shared" si="50"/>
        <v>#N/A</v>
      </c>
      <c r="AD81" s="324" t="e">
        <f t="shared" si="51"/>
        <v>#N/A</v>
      </c>
      <c r="AE81" s="324" t="e">
        <f t="shared" si="52"/>
        <v>#N/A</v>
      </c>
      <c r="AG81" s="324" t="e">
        <f>#N/A</f>
        <v>#N/A</v>
      </c>
      <c r="AH81" s="324" t="e">
        <f>#N/A</f>
        <v>#N/A</v>
      </c>
      <c r="AI81" s="324" t="e">
        <f>#N/A</f>
        <v>#N/A</v>
      </c>
      <c r="AJ81" s="324" t="e">
        <f t="shared" si="53"/>
        <v>#N/A</v>
      </c>
      <c r="AK81" s="324">
        <v>79</v>
      </c>
      <c r="AL81" s="432"/>
      <c r="AP81" s="324" t="e">
        <f>#N/A</f>
        <v>#N/A</v>
      </c>
      <c r="AQ81" s="324" t="e">
        <f>#N/A</f>
        <v>#N/A</v>
      </c>
      <c r="AR81" s="324" t="e">
        <f>#N/A</f>
        <v>#N/A</v>
      </c>
      <c r="AS81" s="324" t="e">
        <f t="shared" si="54"/>
        <v>#N/A</v>
      </c>
      <c r="AT81" s="405" t="s">
        <v>2016</v>
      </c>
      <c r="AU81" s="432" t="e">
        <f>#N/A</f>
        <v>#N/A</v>
      </c>
      <c r="AV81" s="324" t="e">
        <f t="shared" si="37"/>
        <v>#N/A</v>
      </c>
      <c r="AY81" s="324" t="e">
        <f>#N/A</f>
        <v>#N/A</v>
      </c>
      <c r="AZ81" s="324" t="e">
        <f>#N/A</f>
        <v>#N/A</v>
      </c>
      <c r="BA81" s="324" t="e">
        <f>#N/A</f>
        <v>#N/A</v>
      </c>
      <c r="BB81" s="324" t="e">
        <f t="shared" si="55"/>
        <v>#N/A</v>
      </c>
      <c r="BC81" s="405" t="s">
        <v>2016</v>
      </c>
      <c r="BD81" s="432" t="e">
        <f>#N/A</f>
        <v>#N/A</v>
      </c>
      <c r="BE81" s="324" t="e">
        <f t="shared" si="38"/>
        <v>#N/A</v>
      </c>
      <c r="BH81" s="324" t="e">
        <f>#N/A</f>
        <v>#N/A</v>
      </c>
      <c r="BI81" s="324" t="e">
        <f>#N/A</f>
        <v>#N/A</v>
      </c>
      <c r="BJ81" s="324" t="e">
        <f>#N/A</f>
        <v>#N/A</v>
      </c>
      <c r="BK81" s="324" t="e">
        <f t="shared" si="56"/>
        <v>#N/A</v>
      </c>
      <c r="BL81" s="405" t="s">
        <v>2016</v>
      </c>
      <c r="BM81" s="432" t="e">
        <f>#N/A</f>
        <v>#N/A</v>
      </c>
      <c r="BN81" s="324" t="e">
        <f t="shared" si="39"/>
        <v>#N/A</v>
      </c>
      <c r="BQ81" s="324" t="e">
        <f>#N/A</f>
        <v>#N/A</v>
      </c>
      <c r="BR81" s="324" t="e">
        <f>#N/A</f>
        <v>#N/A</v>
      </c>
      <c r="BS81" s="324" t="e">
        <f>#N/A</f>
        <v>#N/A</v>
      </c>
      <c r="BT81" s="324" t="e">
        <f t="shared" si="57"/>
        <v>#N/A</v>
      </c>
      <c r="BU81" s="405"/>
      <c r="BV81" s="432" t="e">
        <f>#N/A</f>
        <v>#N/A</v>
      </c>
      <c r="BW81" s="324" t="e">
        <f t="shared" si="40"/>
        <v>#N/A</v>
      </c>
      <c r="BZ81" s="324" t="e">
        <f>#N/A</f>
        <v>#N/A</v>
      </c>
      <c r="CA81" s="324" t="e">
        <f>#N/A</f>
        <v>#N/A</v>
      </c>
      <c r="CB81" s="324" t="e">
        <f>#N/A</f>
        <v>#N/A</v>
      </c>
      <c r="CC81" s="324" t="e">
        <f t="shared" si="58"/>
        <v>#N/A</v>
      </c>
      <c r="CD81" s="405"/>
      <c r="CE81" s="432" t="e">
        <f>#N/A</f>
        <v>#N/A</v>
      </c>
      <c r="CF81" s="324" t="e">
        <f t="shared" si="41"/>
        <v>#N/A</v>
      </c>
    </row>
    <row r="82" spans="1:84">
      <c r="A82" s="324" t="e">
        <f>#N/A</f>
        <v>#N/A</v>
      </c>
      <c r="B82" s="324" t="e">
        <f>#N/A</f>
        <v>#N/A</v>
      </c>
      <c r="C82" s="429" t="e">
        <f>#N/A</f>
        <v>#N/A</v>
      </c>
      <c r="D82" s="324" t="e">
        <f>#N/A</f>
        <v>#N/A</v>
      </c>
      <c r="E82" s="430" t="e">
        <f>#N/A</f>
        <v>#N/A</v>
      </c>
      <c r="F82" s="324" t="e">
        <f>#N/A</f>
        <v>#N/A</v>
      </c>
      <c r="G82" s="324" t="e">
        <f>#N/A</f>
        <v>#N/A</v>
      </c>
      <c r="H82" s="324" t="e">
        <f>#N/A</f>
        <v>#N/A</v>
      </c>
      <c r="I82" s="324" t="e">
        <f>#N/A</f>
        <v>#N/A</v>
      </c>
      <c r="J82" s="324" t="e">
        <f>#N/A</f>
        <v>#N/A</v>
      </c>
      <c r="K82" s="324" t="e">
        <f>#N/A</f>
        <v>#N/A</v>
      </c>
      <c r="M82" s="325">
        <v>80</v>
      </c>
      <c r="O82" s="324" t="e">
        <f t="shared" si="42"/>
        <v>#N/A</v>
      </c>
      <c r="P82" s="324" t="e">
        <f t="shared" si="43"/>
        <v>#N/A</v>
      </c>
      <c r="Q82" s="324" t="e">
        <f t="shared" si="34"/>
        <v>#N/A</v>
      </c>
      <c r="R82" s="324" t="e">
        <f t="shared" si="35"/>
        <v>#N/A</v>
      </c>
      <c r="S82" s="324" t="e">
        <f t="shared" si="44"/>
        <v>#N/A</v>
      </c>
      <c r="T82" s="324" t="e">
        <f t="shared" si="45"/>
        <v>#N/A</v>
      </c>
      <c r="U82" s="405">
        <f t="shared" si="59"/>
        <v>80</v>
      </c>
      <c r="V82" s="405" t="s">
        <v>2016</v>
      </c>
      <c r="W82" s="431" t="e">
        <f>#N/A</f>
        <v>#N/A</v>
      </c>
      <c r="X82" s="407">
        <f t="shared" si="46"/>
        <v>80</v>
      </c>
      <c r="Y82" s="405">
        <f t="shared" si="36"/>
        <v>0</v>
      </c>
      <c r="Z82" s="324" t="e">
        <f t="shared" si="47"/>
        <v>#N/A</v>
      </c>
      <c r="AA82" s="324" t="e">
        <f t="shared" si="48"/>
        <v>#N/A</v>
      </c>
      <c r="AB82" s="324" t="e">
        <f t="shared" si="49"/>
        <v>#N/A</v>
      </c>
      <c r="AC82" s="324" t="e">
        <f t="shared" si="50"/>
        <v>#N/A</v>
      </c>
      <c r="AD82" s="324" t="e">
        <f t="shared" si="51"/>
        <v>#N/A</v>
      </c>
      <c r="AE82" s="324" t="e">
        <f t="shared" si="52"/>
        <v>#N/A</v>
      </c>
      <c r="AG82" s="324" t="e">
        <f>#N/A</f>
        <v>#N/A</v>
      </c>
      <c r="AH82" s="324" t="e">
        <f>#N/A</f>
        <v>#N/A</v>
      </c>
      <c r="AI82" s="324" t="e">
        <f>#N/A</f>
        <v>#N/A</v>
      </c>
      <c r="AJ82" s="324" t="e">
        <f t="shared" si="53"/>
        <v>#N/A</v>
      </c>
      <c r="AK82" s="324">
        <v>80</v>
      </c>
      <c r="AL82" s="432"/>
      <c r="AP82" s="324" t="e">
        <f>#N/A</f>
        <v>#N/A</v>
      </c>
      <c r="AQ82" s="324" t="e">
        <f>#N/A</f>
        <v>#N/A</v>
      </c>
      <c r="AR82" s="324" t="e">
        <f>#N/A</f>
        <v>#N/A</v>
      </c>
      <c r="AS82" s="324" t="e">
        <f t="shared" si="54"/>
        <v>#N/A</v>
      </c>
      <c r="AT82" s="405" t="s">
        <v>2016</v>
      </c>
      <c r="AU82" s="432" t="e">
        <f>#N/A</f>
        <v>#N/A</v>
      </c>
      <c r="AV82" s="324" t="e">
        <f t="shared" si="37"/>
        <v>#N/A</v>
      </c>
      <c r="AY82" s="324" t="e">
        <f>#N/A</f>
        <v>#N/A</v>
      </c>
      <c r="AZ82" s="324" t="e">
        <f>#N/A</f>
        <v>#N/A</v>
      </c>
      <c r="BA82" s="324" t="e">
        <f>#N/A</f>
        <v>#N/A</v>
      </c>
      <c r="BB82" s="324" t="e">
        <f t="shared" si="55"/>
        <v>#N/A</v>
      </c>
      <c r="BC82" s="405" t="s">
        <v>2016</v>
      </c>
      <c r="BD82" s="432" t="e">
        <f>#N/A</f>
        <v>#N/A</v>
      </c>
      <c r="BE82" s="324" t="e">
        <f t="shared" si="38"/>
        <v>#N/A</v>
      </c>
      <c r="BH82" s="324" t="e">
        <f>#N/A</f>
        <v>#N/A</v>
      </c>
      <c r="BI82" s="324" t="e">
        <f>#N/A</f>
        <v>#N/A</v>
      </c>
      <c r="BJ82" s="324" t="e">
        <f>#N/A</f>
        <v>#N/A</v>
      </c>
      <c r="BK82" s="324" t="e">
        <f t="shared" si="56"/>
        <v>#N/A</v>
      </c>
      <c r="BL82" s="405" t="s">
        <v>2016</v>
      </c>
      <c r="BM82" s="432" t="e">
        <f>#N/A</f>
        <v>#N/A</v>
      </c>
      <c r="BN82" s="324" t="e">
        <f t="shared" si="39"/>
        <v>#N/A</v>
      </c>
      <c r="BQ82" s="324" t="e">
        <f>#N/A</f>
        <v>#N/A</v>
      </c>
      <c r="BR82" s="324" t="e">
        <f>#N/A</f>
        <v>#N/A</v>
      </c>
      <c r="BS82" s="324" t="e">
        <f>#N/A</f>
        <v>#N/A</v>
      </c>
      <c r="BT82" s="324" t="e">
        <f t="shared" si="57"/>
        <v>#N/A</v>
      </c>
      <c r="BU82" s="405"/>
      <c r="BV82" s="432" t="e">
        <f>#N/A</f>
        <v>#N/A</v>
      </c>
      <c r="BW82" s="324" t="e">
        <f t="shared" si="40"/>
        <v>#N/A</v>
      </c>
      <c r="BZ82" s="324" t="e">
        <f>#N/A</f>
        <v>#N/A</v>
      </c>
      <c r="CA82" s="324" t="e">
        <f>#N/A</f>
        <v>#N/A</v>
      </c>
      <c r="CB82" s="324" t="e">
        <f>#N/A</f>
        <v>#N/A</v>
      </c>
      <c r="CC82" s="324" t="e">
        <f t="shared" si="58"/>
        <v>#N/A</v>
      </c>
      <c r="CD82" s="405"/>
      <c r="CE82" s="432" t="e">
        <f>#N/A</f>
        <v>#N/A</v>
      </c>
      <c r="CF82" s="324" t="e">
        <f t="shared" si="41"/>
        <v>#N/A</v>
      </c>
    </row>
    <row r="83" spans="1:84">
      <c r="A83" s="324" t="e">
        <f>#N/A</f>
        <v>#N/A</v>
      </c>
      <c r="B83" s="324" t="e">
        <f>#N/A</f>
        <v>#N/A</v>
      </c>
      <c r="C83" s="429" t="e">
        <f>#N/A</f>
        <v>#N/A</v>
      </c>
      <c r="D83" s="324" t="e">
        <f>#N/A</f>
        <v>#N/A</v>
      </c>
      <c r="E83" s="430" t="e">
        <f>#N/A</f>
        <v>#N/A</v>
      </c>
      <c r="F83" s="324" t="e">
        <f>#N/A</f>
        <v>#N/A</v>
      </c>
      <c r="G83" s="324" t="e">
        <f>#N/A</f>
        <v>#N/A</v>
      </c>
      <c r="H83" s="324" t="e">
        <f>#N/A</f>
        <v>#N/A</v>
      </c>
      <c r="I83" s="324" t="e">
        <f>#N/A</f>
        <v>#N/A</v>
      </c>
      <c r="J83" s="324" t="e">
        <f>#N/A</f>
        <v>#N/A</v>
      </c>
      <c r="K83" s="324" t="e">
        <f>#N/A</f>
        <v>#N/A</v>
      </c>
      <c r="M83" s="325">
        <v>81</v>
      </c>
      <c r="O83" s="324" t="e">
        <f t="shared" si="42"/>
        <v>#N/A</v>
      </c>
      <c r="P83" s="324" t="e">
        <f t="shared" si="43"/>
        <v>#N/A</v>
      </c>
      <c r="Q83" s="324" t="e">
        <f t="shared" si="34"/>
        <v>#N/A</v>
      </c>
      <c r="R83" s="324" t="e">
        <f t="shared" si="35"/>
        <v>#N/A</v>
      </c>
      <c r="S83" s="324" t="e">
        <f t="shared" si="44"/>
        <v>#N/A</v>
      </c>
      <c r="T83" s="324" t="e">
        <f t="shared" si="45"/>
        <v>#N/A</v>
      </c>
      <c r="U83" s="405">
        <f t="shared" si="59"/>
        <v>81</v>
      </c>
      <c r="V83" s="405" t="s">
        <v>2016</v>
      </c>
      <c r="W83" s="431" t="e">
        <f>#N/A</f>
        <v>#N/A</v>
      </c>
      <c r="X83" s="407">
        <f t="shared" si="46"/>
        <v>81</v>
      </c>
      <c r="Y83" s="405">
        <f t="shared" si="36"/>
        <v>0</v>
      </c>
      <c r="Z83" s="324" t="e">
        <f t="shared" si="47"/>
        <v>#N/A</v>
      </c>
      <c r="AA83" s="324" t="e">
        <f t="shared" si="48"/>
        <v>#N/A</v>
      </c>
      <c r="AB83" s="324" t="e">
        <f t="shared" si="49"/>
        <v>#N/A</v>
      </c>
      <c r="AC83" s="324" t="e">
        <f t="shared" si="50"/>
        <v>#N/A</v>
      </c>
      <c r="AD83" s="324" t="e">
        <f t="shared" si="51"/>
        <v>#N/A</v>
      </c>
      <c r="AE83" s="324" t="e">
        <f t="shared" si="52"/>
        <v>#N/A</v>
      </c>
      <c r="AG83" s="324" t="e">
        <f>#N/A</f>
        <v>#N/A</v>
      </c>
      <c r="AH83" s="324" t="e">
        <f>#N/A</f>
        <v>#N/A</v>
      </c>
      <c r="AI83" s="324" t="e">
        <f>#N/A</f>
        <v>#N/A</v>
      </c>
      <c r="AJ83" s="324" t="e">
        <f t="shared" si="53"/>
        <v>#N/A</v>
      </c>
      <c r="AK83" s="324">
        <v>81</v>
      </c>
      <c r="AL83" s="432"/>
      <c r="AP83" s="324" t="e">
        <f>#N/A</f>
        <v>#N/A</v>
      </c>
      <c r="AQ83" s="324" t="e">
        <f>#N/A</f>
        <v>#N/A</v>
      </c>
      <c r="AR83" s="324" t="e">
        <f>#N/A</f>
        <v>#N/A</v>
      </c>
      <c r="AS83" s="324" t="e">
        <f t="shared" si="54"/>
        <v>#N/A</v>
      </c>
      <c r="AT83" s="405" t="s">
        <v>2016</v>
      </c>
      <c r="AU83" s="432" t="e">
        <f>#N/A</f>
        <v>#N/A</v>
      </c>
      <c r="AV83" s="324" t="e">
        <f t="shared" si="37"/>
        <v>#N/A</v>
      </c>
      <c r="AY83" s="324" t="e">
        <f>#N/A</f>
        <v>#N/A</v>
      </c>
      <c r="AZ83" s="324" t="e">
        <f>#N/A</f>
        <v>#N/A</v>
      </c>
      <c r="BA83" s="324" t="e">
        <f>#N/A</f>
        <v>#N/A</v>
      </c>
      <c r="BB83" s="324" t="e">
        <f t="shared" si="55"/>
        <v>#N/A</v>
      </c>
      <c r="BC83" s="405" t="s">
        <v>2016</v>
      </c>
      <c r="BD83" s="432" t="e">
        <f>#N/A</f>
        <v>#N/A</v>
      </c>
      <c r="BE83" s="324" t="e">
        <f t="shared" si="38"/>
        <v>#N/A</v>
      </c>
      <c r="BH83" s="324" t="e">
        <f>#N/A</f>
        <v>#N/A</v>
      </c>
      <c r="BI83" s="324" t="e">
        <f>#N/A</f>
        <v>#N/A</v>
      </c>
      <c r="BJ83" s="324" t="e">
        <f>#N/A</f>
        <v>#N/A</v>
      </c>
      <c r="BK83" s="324" t="e">
        <f t="shared" si="56"/>
        <v>#N/A</v>
      </c>
      <c r="BL83" s="405" t="s">
        <v>2016</v>
      </c>
      <c r="BM83" s="432" t="e">
        <f>#N/A</f>
        <v>#N/A</v>
      </c>
      <c r="BN83" s="324" t="e">
        <f t="shared" si="39"/>
        <v>#N/A</v>
      </c>
      <c r="BQ83" s="324" t="e">
        <f>#N/A</f>
        <v>#N/A</v>
      </c>
      <c r="BR83" s="324" t="e">
        <f>#N/A</f>
        <v>#N/A</v>
      </c>
      <c r="BS83" s="324" t="e">
        <f>#N/A</f>
        <v>#N/A</v>
      </c>
      <c r="BT83" s="324" t="e">
        <f t="shared" si="57"/>
        <v>#N/A</v>
      </c>
      <c r="BU83" s="405"/>
      <c r="BV83" s="432" t="e">
        <f>#N/A</f>
        <v>#N/A</v>
      </c>
      <c r="BW83" s="324" t="e">
        <f t="shared" si="40"/>
        <v>#N/A</v>
      </c>
      <c r="BZ83" s="324" t="e">
        <f>#N/A</f>
        <v>#N/A</v>
      </c>
      <c r="CA83" s="324" t="e">
        <f>#N/A</f>
        <v>#N/A</v>
      </c>
      <c r="CB83" s="324" t="e">
        <f>#N/A</f>
        <v>#N/A</v>
      </c>
      <c r="CC83" s="324" t="e">
        <f t="shared" si="58"/>
        <v>#N/A</v>
      </c>
      <c r="CD83" s="405"/>
      <c r="CE83" s="432" t="e">
        <f>#N/A</f>
        <v>#N/A</v>
      </c>
      <c r="CF83" s="324" t="e">
        <f t="shared" si="41"/>
        <v>#N/A</v>
      </c>
    </row>
    <row r="84" spans="1:84">
      <c r="A84" s="324" t="e">
        <f>#N/A</f>
        <v>#N/A</v>
      </c>
      <c r="B84" s="324" t="e">
        <f>#N/A</f>
        <v>#N/A</v>
      </c>
      <c r="C84" s="429" t="e">
        <f>#N/A</f>
        <v>#N/A</v>
      </c>
      <c r="D84" s="324" t="e">
        <f>#N/A</f>
        <v>#N/A</v>
      </c>
      <c r="E84" s="430" t="e">
        <f>#N/A</f>
        <v>#N/A</v>
      </c>
      <c r="F84" s="324" t="e">
        <f>#N/A</f>
        <v>#N/A</v>
      </c>
      <c r="G84" s="324" t="e">
        <f>#N/A</f>
        <v>#N/A</v>
      </c>
      <c r="H84" s="324" t="e">
        <f>#N/A</f>
        <v>#N/A</v>
      </c>
      <c r="I84" s="324" t="e">
        <f>#N/A</f>
        <v>#N/A</v>
      </c>
      <c r="J84" s="324" t="e">
        <f>#N/A</f>
        <v>#N/A</v>
      </c>
      <c r="K84" s="324" t="e">
        <f>#N/A</f>
        <v>#N/A</v>
      </c>
      <c r="M84" s="325">
        <v>82</v>
      </c>
      <c r="O84" s="324" t="e">
        <f t="shared" si="42"/>
        <v>#N/A</v>
      </c>
      <c r="P84" s="324" t="e">
        <f t="shared" si="43"/>
        <v>#N/A</v>
      </c>
      <c r="Q84" s="324" t="e">
        <f t="shared" si="34"/>
        <v>#N/A</v>
      </c>
      <c r="R84" s="324" t="e">
        <f t="shared" si="35"/>
        <v>#N/A</v>
      </c>
      <c r="S84" s="324" t="e">
        <f t="shared" si="44"/>
        <v>#N/A</v>
      </c>
      <c r="T84" s="324" t="e">
        <f t="shared" si="45"/>
        <v>#N/A</v>
      </c>
      <c r="U84" s="405">
        <f t="shared" si="59"/>
        <v>82</v>
      </c>
      <c r="V84" s="405" t="s">
        <v>2016</v>
      </c>
      <c r="W84" s="431" t="e">
        <f>#N/A</f>
        <v>#N/A</v>
      </c>
      <c r="X84" s="407">
        <f t="shared" si="46"/>
        <v>82</v>
      </c>
      <c r="Y84" s="405">
        <f t="shared" si="36"/>
        <v>0</v>
      </c>
      <c r="Z84" s="324" t="e">
        <f t="shared" si="47"/>
        <v>#N/A</v>
      </c>
      <c r="AA84" s="324" t="e">
        <f t="shared" si="48"/>
        <v>#N/A</v>
      </c>
      <c r="AB84" s="324" t="e">
        <f t="shared" si="49"/>
        <v>#N/A</v>
      </c>
      <c r="AC84" s="324" t="e">
        <f t="shared" si="50"/>
        <v>#N/A</v>
      </c>
      <c r="AD84" s="324" t="e">
        <f t="shared" si="51"/>
        <v>#N/A</v>
      </c>
      <c r="AE84" s="324" t="e">
        <f t="shared" si="52"/>
        <v>#N/A</v>
      </c>
      <c r="AG84" s="324" t="e">
        <f>#N/A</f>
        <v>#N/A</v>
      </c>
      <c r="AH84" s="324" t="e">
        <f>#N/A</f>
        <v>#N/A</v>
      </c>
      <c r="AI84" s="324" t="e">
        <f>#N/A</f>
        <v>#N/A</v>
      </c>
      <c r="AJ84" s="324" t="e">
        <f t="shared" si="53"/>
        <v>#N/A</v>
      </c>
      <c r="AK84" s="324">
        <v>82</v>
      </c>
      <c r="AL84" s="432"/>
      <c r="AP84" s="324" t="e">
        <f>#N/A</f>
        <v>#N/A</v>
      </c>
      <c r="AQ84" s="324" t="e">
        <f>#N/A</f>
        <v>#N/A</v>
      </c>
      <c r="AR84" s="324" t="e">
        <f>#N/A</f>
        <v>#N/A</v>
      </c>
      <c r="AS84" s="324" t="e">
        <f t="shared" si="54"/>
        <v>#N/A</v>
      </c>
      <c r="AT84" s="405" t="s">
        <v>2016</v>
      </c>
      <c r="AU84" s="432" t="e">
        <f>#N/A</f>
        <v>#N/A</v>
      </c>
      <c r="AV84" s="324" t="e">
        <f t="shared" si="37"/>
        <v>#N/A</v>
      </c>
      <c r="AY84" s="324" t="e">
        <f>#N/A</f>
        <v>#N/A</v>
      </c>
      <c r="AZ84" s="324" t="e">
        <f>#N/A</f>
        <v>#N/A</v>
      </c>
      <c r="BA84" s="324" t="e">
        <f>#N/A</f>
        <v>#N/A</v>
      </c>
      <c r="BB84" s="324" t="e">
        <f t="shared" si="55"/>
        <v>#N/A</v>
      </c>
      <c r="BC84" s="405" t="s">
        <v>2016</v>
      </c>
      <c r="BD84" s="432" t="e">
        <f>#N/A</f>
        <v>#N/A</v>
      </c>
      <c r="BE84" s="324" t="e">
        <f t="shared" si="38"/>
        <v>#N/A</v>
      </c>
      <c r="BH84" s="324" t="e">
        <f>#N/A</f>
        <v>#N/A</v>
      </c>
      <c r="BI84" s="324" t="e">
        <f>#N/A</f>
        <v>#N/A</v>
      </c>
      <c r="BJ84" s="324" t="e">
        <f>#N/A</f>
        <v>#N/A</v>
      </c>
      <c r="BK84" s="324" t="e">
        <f t="shared" si="56"/>
        <v>#N/A</v>
      </c>
      <c r="BL84" s="405" t="s">
        <v>2016</v>
      </c>
      <c r="BM84" s="432" t="e">
        <f>#N/A</f>
        <v>#N/A</v>
      </c>
      <c r="BN84" s="324" t="e">
        <f t="shared" si="39"/>
        <v>#N/A</v>
      </c>
      <c r="BQ84" s="324" t="e">
        <f>#N/A</f>
        <v>#N/A</v>
      </c>
      <c r="BR84" s="324" t="e">
        <f>#N/A</f>
        <v>#N/A</v>
      </c>
      <c r="BS84" s="324" t="e">
        <f>#N/A</f>
        <v>#N/A</v>
      </c>
      <c r="BT84" s="324" t="e">
        <f t="shared" si="57"/>
        <v>#N/A</v>
      </c>
      <c r="BU84" s="405"/>
      <c r="BV84" s="432" t="e">
        <f>#N/A</f>
        <v>#N/A</v>
      </c>
      <c r="BW84" s="324" t="e">
        <f t="shared" si="40"/>
        <v>#N/A</v>
      </c>
      <c r="BZ84" s="324" t="e">
        <f>#N/A</f>
        <v>#N/A</v>
      </c>
      <c r="CA84" s="324" t="e">
        <f>#N/A</f>
        <v>#N/A</v>
      </c>
      <c r="CB84" s="324" t="e">
        <f>#N/A</f>
        <v>#N/A</v>
      </c>
      <c r="CC84" s="324" t="e">
        <f t="shared" si="58"/>
        <v>#N/A</v>
      </c>
      <c r="CD84" s="405"/>
      <c r="CE84" s="432" t="e">
        <f>#N/A</f>
        <v>#N/A</v>
      </c>
      <c r="CF84" s="324" t="e">
        <f t="shared" si="41"/>
        <v>#N/A</v>
      </c>
    </row>
    <row r="85" spans="1:84">
      <c r="A85" s="324" t="e">
        <f>#N/A</f>
        <v>#N/A</v>
      </c>
      <c r="B85" s="324" t="e">
        <f>#N/A</f>
        <v>#N/A</v>
      </c>
      <c r="C85" s="429" t="e">
        <f>#N/A</f>
        <v>#N/A</v>
      </c>
      <c r="D85" s="324" t="e">
        <f>#N/A</f>
        <v>#N/A</v>
      </c>
      <c r="E85" s="430" t="e">
        <f>#N/A</f>
        <v>#N/A</v>
      </c>
      <c r="F85" s="324" t="e">
        <f>#N/A</f>
        <v>#N/A</v>
      </c>
      <c r="G85" s="324" t="e">
        <f>#N/A</f>
        <v>#N/A</v>
      </c>
      <c r="H85" s="324" t="e">
        <f>#N/A</f>
        <v>#N/A</v>
      </c>
      <c r="I85" s="324" t="e">
        <f>#N/A</f>
        <v>#N/A</v>
      </c>
      <c r="J85" s="324" t="e">
        <f>#N/A</f>
        <v>#N/A</v>
      </c>
      <c r="K85" s="324" t="e">
        <f>#N/A</f>
        <v>#N/A</v>
      </c>
      <c r="M85" s="325">
        <v>83</v>
      </c>
      <c r="O85" s="324" t="e">
        <f t="shared" si="42"/>
        <v>#N/A</v>
      </c>
      <c r="P85" s="324" t="e">
        <f t="shared" si="43"/>
        <v>#N/A</v>
      </c>
      <c r="Q85" s="324" t="e">
        <f t="shared" si="34"/>
        <v>#N/A</v>
      </c>
      <c r="R85" s="324" t="e">
        <f t="shared" si="35"/>
        <v>#N/A</v>
      </c>
      <c r="S85" s="324" t="e">
        <f t="shared" si="44"/>
        <v>#N/A</v>
      </c>
      <c r="T85" s="324" t="e">
        <f t="shared" si="45"/>
        <v>#N/A</v>
      </c>
      <c r="U85" s="405">
        <f t="shared" si="59"/>
        <v>83</v>
      </c>
      <c r="V85" s="405" t="s">
        <v>2016</v>
      </c>
      <c r="W85" s="431" t="e">
        <f>#N/A</f>
        <v>#N/A</v>
      </c>
      <c r="X85" s="407">
        <f t="shared" si="46"/>
        <v>83</v>
      </c>
      <c r="Y85" s="405">
        <f t="shared" si="36"/>
        <v>0</v>
      </c>
      <c r="Z85" s="324" t="e">
        <f t="shared" si="47"/>
        <v>#N/A</v>
      </c>
      <c r="AA85" s="324" t="e">
        <f t="shared" si="48"/>
        <v>#N/A</v>
      </c>
      <c r="AB85" s="324" t="e">
        <f t="shared" si="49"/>
        <v>#N/A</v>
      </c>
      <c r="AC85" s="324" t="e">
        <f t="shared" si="50"/>
        <v>#N/A</v>
      </c>
      <c r="AD85" s="324" t="e">
        <f t="shared" si="51"/>
        <v>#N/A</v>
      </c>
      <c r="AE85" s="324" t="e">
        <f t="shared" si="52"/>
        <v>#N/A</v>
      </c>
      <c r="AG85" s="324" t="e">
        <f>#N/A</f>
        <v>#N/A</v>
      </c>
      <c r="AH85" s="324" t="e">
        <f>#N/A</f>
        <v>#N/A</v>
      </c>
      <c r="AI85" s="324" t="e">
        <f>#N/A</f>
        <v>#N/A</v>
      </c>
      <c r="AJ85" s="324" t="e">
        <f t="shared" si="53"/>
        <v>#N/A</v>
      </c>
      <c r="AK85" s="324">
        <v>83</v>
      </c>
      <c r="AL85" s="432"/>
      <c r="AP85" s="324" t="e">
        <f>#N/A</f>
        <v>#N/A</v>
      </c>
      <c r="AQ85" s="324" t="e">
        <f>#N/A</f>
        <v>#N/A</v>
      </c>
      <c r="AR85" s="324" t="e">
        <f>#N/A</f>
        <v>#N/A</v>
      </c>
      <c r="AS85" s="324" t="e">
        <f t="shared" si="54"/>
        <v>#N/A</v>
      </c>
      <c r="AT85" s="405" t="s">
        <v>2016</v>
      </c>
      <c r="AU85" s="432" t="e">
        <f>#N/A</f>
        <v>#N/A</v>
      </c>
      <c r="AV85" s="324" t="e">
        <f t="shared" si="37"/>
        <v>#N/A</v>
      </c>
      <c r="AY85" s="324" t="e">
        <f>#N/A</f>
        <v>#N/A</v>
      </c>
      <c r="AZ85" s="324" t="e">
        <f>#N/A</f>
        <v>#N/A</v>
      </c>
      <c r="BA85" s="324" t="e">
        <f>#N/A</f>
        <v>#N/A</v>
      </c>
      <c r="BB85" s="324" t="e">
        <f t="shared" si="55"/>
        <v>#N/A</v>
      </c>
      <c r="BC85" s="405" t="s">
        <v>2016</v>
      </c>
      <c r="BD85" s="432" t="e">
        <f>#N/A</f>
        <v>#N/A</v>
      </c>
      <c r="BE85" s="324" t="e">
        <f t="shared" si="38"/>
        <v>#N/A</v>
      </c>
      <c r="BH85" s="324" t="e">
        <f>#N/A</f>
        <v>#N/A</v>
      </c>
      <c r="BI85" s="324" t="e">
        <f>#N/A</f>
        <v>#N/A</v>
      </c>
      <c r="BJ85" s="324" t="e">
        <f>#N/A</f>
        <v>#N/A</v>
      </c>
      <c r="BK85" s="324" t="e">
        <f t="shared" si="56"/>
        <v>#N/A</v>
      </c>
      <c r="BL85" s="405" t="s">
        <v>2016</v>
      </c>
      <c r="BM85" s="432" t="e">
        <f>#N/A</f>
        <v>#N/A</v>
      </c>
      <c r="BN85" s="324" t="e">
        <f t="shared" si="39"/>
        <v>#N/A</v>
      </c>
      <c r="BQ85" s="324" t="e">
        <f>#N/A</f>
        <v>#N/A</v>
      </c>
      <c r="BR85" s="324" t="e">
        <f>#N/A</f>
        <v>#N/A</v>
      </c>
      <c r="BS85" s="324" t="e">
        <f>#N/A</f>
        <v>#N/A</v>
      </c>
      <c r="BT85" s="324" t="e">
        <f t="shared" si="57"/>
        <v>#N/A</v>
      </c>
      <c r="BU85" s="405"/>
      <c r="BV85" s="432" t="e">
        <f>#N/A</f>
        <v>#N/A</v>
      </c>
      <c r="BW85" s="324" t="e">
        <f t="shared" si="40"/>
        <v>#N/A</v>
      </c>
      <c r="BZ85" s="324" t="e">
        <f>#N/A</f>
        <v>#N/A</v>
      </c>
      <c r="CA85" s="324" t="e">
        <f>#N/A</f>
        <v>#N/A</v>
      </c>
      <c r="CB85" s="324" t="e">
        <f>#N/A</f>
        <v>#N/A</v>
      </c>
      <c r="CC85" s="324" t="e">
        <f t="shared" si="58"/>
        <v>#N/A</v>
      </c>
      <c r="CD85" s="405"/>
      <c r="CE85" s="432" t="e">
        <f>#N/A</f>
        <v>#N/A</v>
      </c>
      <c r="CF85" s="324" t="e">
        <f t="shared" si="41"/>
        <v>#N/A</v>
      </c>
    </row>
    <row r="86" spans="1:84">
      <c r="A86" s="324" t="e">
        <f>#N/A</f>
        <v>#N/A</v>
      </c>
      <c r="B86" s="324" t="e">
        <f>#N/A</f>
        <v>#N/A</v>
      </c>
      <c r="C86" s="429" t="e">
        <f>#N/A</f>
        <v>#N/A</v>
      </c>
      <c r="D86" s="324" t="e">
        <f>#N/A</f>
        <v>#N/A</v>
      </c>
      <c r="E86" s="430" t="e">
        <f>#N/A</f>
        <v>#N/A</v>
      </c>
      <c r="F86" s="324" t="e">
        <f>#N/A</f>
        <v>#N/A</v>
      </c>
      <c r="G86" s="324" t="e">
        <f>#N/A</f>
        <v>#N/A</v>
      </c>
      <c r="H86" s="324" t="e">
        <f>#N/A</f>
        <v>#N/A</v>
      </c>
      <c r="I86" s="324" t="e">
        <f>#N/A</f>
        <v>#N/A</v>
      </c>
      <c r="J86" s="324" t="e">
        <f>#N/A</f>
        <v>#N/A</v>
      </c>
      <c r="K86" s="324" t="e">
        <f>#N/A</f>
        <v>#N/A</v>
      </c>
      <c r="M86" s="325">
        <v>84</v>
      </c>
      <c r="O86" s="324" t="e">
        <f t="shared" si="42"/>
        <v>#N/A</v>
      </c>
      <c r="P86" s="324" t="e">
        <f t="shared" si="43"/>
        <v>#N/A</v>
      </c>
      <c r="Q86" s="324" t="e">
        <f t="shared" si="34"/>
        <v>#N/A</v>
      </c>
      <c r="R86" s="324" t="e">
        <f t="shared" si="35"/>
        <v>#N/A</v>
      </c>
      <c r="S86" s="324" t="e">
        <f t="shared" si="44"/>
        <v>#N/A</v>
      </c>
      <c r="T86" s="324" t="e">
        <f t="shared" si="45"/>
        <v>#N/A</v>
      </c>
      <c r="U86" s="405">
        <f t="shared" si="59"/>
        <v>84</v>
      </c>
      <c r="V86" s="405" t="s">
        <v>2016</v>
      </c>
      <c r="W86" s="431" t="e">
        <f>#N/A</f>
        <v>#N/A</v>
      </c>
      <c r="X86" s="407">
        <f t="shared" si="46"/>
        <v>84</v>
      </c>
      <c r="Y86" s="405">
        <f t="shared" si="36"/>
        <v>0</v>
      </c>
      <c r="Z86" s="324" t="e">
        <f t="shared" si="47"/>
        <v>#N/A</v>
      </c>
      <c r="AA86" s="324" t="e">
        <f t="shared" si="48"/>
        <v>#N/A</v>
      </c>
      <c r="AB86" s="324" t="e">
        <f t="shared" si="49"/>
        <v>#N/A</v>
      </c>
      <c r="AC86" s="324" t="e">
        <f t="shared" si="50"/>
        <v>#N/A</v>
      </c>
      <c r="AD86" s="324" t="e">
        <f t="shared" si="51"/>
        <v>#N/A</v>
      </c>
      <c r="AE86" s="324" t="e">
        <f t="shared" si="52"/>
        <v>#N/A</v>
      </c>
      <c r="AG86" s="324" t="e">
        <f>#N/A</f>
        <v>#N/A</v>
      </c>
      <c r="AH86" s="324" t="e">
        <f>#N/A</f>
        <v>#N/A</v>
      </c>
      <c r="AI86" s="324" t="e">
        <f>#N/A</f>
        <v>#N/A</v>
      </c>
      <c r="AJ86" s="324" t="e">
        <f t="shared" si="53"/>
        <v>#N/A</v>
      </c>
      <c r="AK86" s="324">
        <v>84</v>
      </c>
      <c r="AL86" s="432"/>
      <c r="AP86" s="324" t="e">
        <f>#N/A</f>
        <v>#N/A</v>
      </c>
      <c r="AQ86" s="324" t="e">
        <f>#N/A</f>
        <v>#N/A</v>
      </c>
      <c r="AR86" s="324" t="e">
        <f>#N/A</f>
        <v>#N/A</v>
      </c>
      <c r="AS86" s="324" t="e">
        <f t="shared" si="54"/>
        <v>#N/A</v>
      </c>
      <c r="AT86" s="405" t="s">
        <v>2016</v>
      </c>
      <c r="AU86" s="432" t="e">
        <f>#N/A</f>
        <v>#N/A</v>
      </c>
      <c r="AV86" s="324" t="e">
        <f t="shared" si="37"/>
        <v>#N/A</v>
      </c>
      <c r="AY86" s="324" t="e">
        <f>#N/A</f>
        <v>#N/A</v>
      </c>
      <c r="AZ86" s="324" t="e">
        <f>#N/A</f>
        <v>#N/A</v>
      </c>
      <c r="BA86" s="324" t="e">
        <f>#N/A</f>
        <v>#N/A</v>
      </c>
      <c r="BB86" s="324" t="e">
        <f t="shared" si="55"/>
        <v>#N/A</v>
      </c>
      <c r="BC86" s="405" t="s">
        <v>2016</v>
      </c>
      <c r="BD86" s="432" t="e">
        <f>#N/A</f>
        <v>#N/A</v>
      </c>
      <c r="BE86" s="324" t="e">
        <f t="shared" si="38"/>
        <v>#N/A</v>
      </c>
      <c r="BH86" s="324" t="e">
        <f>#N/A</f>
        <v>#N/A</v>
      </c>
      <c r="BI86" s="324" t="e">
        <f>#N/A</f>
        <v>#N/A</v>
      </c>
      <c r="BJ86" s="324" t="e">
        <f>#N/A</f>
        <v>#N/A</v>
      </c>
      <c r="BK86" s="324" t="e">
        <f t="shared" si="56"/>
        <v>#N/A</v>
      </c>
      <c r="BL86" s="405" t="s">
        <v>2016</v>
      </c>
      <c r="BM86" s="432" t="e">
        <f>#N/A</f>
        <v>#N/A</v>
      </c>
      <c r="BN86" s="324" t="e">
        <f t="shared" si="39"/>
        <v>#N/A</v>
      </c>
      <c r="BQ86" s="324" t="e">
        <f>#N/A</f>
        <v>#N/A</v>
      </c>
      <c r="BR86" s="324" t="e">
        <f>#N/A</f>
        <v>#N/A</v>
      </c>
      <c r="BS86" s="324" t="e">
        <f>#N/A</f>
        <v>#N/A</v>
      </c>
      <c r="BT86" s="324" t="e">
        <f t="shared" si="57"/>
        <v>#N/A</v>
      </c>
      <c r="BU86" s="405"/>
      <c r="BV86" s="432" t="e">
        <f>#N/A</f>
        <v>#N/A</v>
      </c>
      <c r="BW86" s="324" t="e">
        <f t="shared" si="40"/>
        <v>#N/A</v>
      </c>
      <c r="BZ86" s="324" t="e">
        <f>#N/A</f>
        <v>#N/A</v>
      </c>
      <c r="CA86" s="324" t="e">
        <f>#N/A</f>
        <v>#N/A</v>
      </c>
      <c r="CB86" s="324" t="e">
        <f>#N/A</f>
        <v>#N/A</v>
      </c>
      <c r="CC86" s="324" t="e">
        <f t="shared" si="58"/>
        <v>#N/A</v>
      </c>
      <c r="CD86" s="405"/>
      <c r="CE86" s="432" t="e">
        <f>#N/A</f>
        <v>#N/A</v>
      </c>
      <c r="CF86" s="324" t="e">
        <f t="shared" si="41"/>
        <v>#N/A</v>
      </c>
    </row>
    <row r="87" spans="1:84">
      <c r="A87" s="324" t="e">
        <f>#N/A</f>
        <v>#N/A</v>
      </c>
      <c r="B87" s="324" t="e">
        <f>#N/A</f>
        <v>#N/A</v>
      </c>
      <c r="C87" s="429" t="e">
        <f>#N/A</f>
        <v>#N/A</v>
      </c>
      <c r="D87" s="324" t="e">
        <f>#N/A</f>
        <v>#N/A</v>
      </c>
      <c r="E87" s="430" t="e">
        <f>#N/A</f>
        <v>#N/A</v>
      </c>
      <c r="F87" s="324" t="e">
        <f>#N/A</f>
        <v>#N/A</v>
      </c>
      <c r="G87" s="324" t="e">
        <f>#N/A</f>
        <v>#N/A</v>
      </c>
      <c r="H87" s="324" t="e">
        <f>#N/A</f>
        <v>#N/A</v>
      </c>
      <c r="I87" s="324" t="e">
        <f>#N/A</f>
        <v>#N/A</v>
      </c>
      <c r="J87" s="324" t="e">
        <f>#N/A</f>
        <v>#N/A</v>
      </c>
      <c r="K87" s="324" t="e">
        <f>#N/A</f>
        <v>#N/A</v>
      </c>
      <c r="M87" s="325">
        <v>85</v>
      </c>
      <c r="O87" s="324" t="e">
        <f t="shared" si="42"/>
        <v>#N/A</v>
      </c>
      <c r="P87" s="324" t="e">
        <f t="shared" si="43"/>
        <v>#N/A</v>
      </c>
      <c r="Q87" s="324" t="e">
        <f t="shared" si="34"/>
        <v>#N/A</v>
      </c>
      <c r="R87" s="324" t="e">
        <f t="shared" si="35"/>
        <v>#N/A</v>
      </c>
      <c r="S87" s="324" t="e">
        <f t="shared" si="44"/>
        <v>#N/A</v>
      </c>
      <c r="T87" s="324" t="e">
        <f t="shared" si="45"/>
        <v>#N/A</v>
      </c>
      <c r="U87" s="405">
        <f t="shared" si="59"/>
        <v>85</v>
      </c>
      <c r="V87" s="405" t="s">
        <v>2016</v>
      </c>
      <c r="W87" s="431" t="e">
        <f>#N/A</f>
        <v>#N/A</v>
      </c>
      <c r="X87" s="407">
        <f t="shared" si="46"/>
        <v>85</v>
      </c>
      <c r="Y87" s="405">
        <f t="shared" si="36"/>
        <v>0</v>
      </c>
      <c r="Z87" s="324" t="e">
        <f t="shared" si="47"/>
        <v>#N/A</v>
      </c>
      <c r="AA87" s="324" t="e">
        <f t="shared" si="48"/>
        <v>#N/A</v>
      </c>
      <c r="AB87" s="324" t="e">
        <f t="shared" si="49"/>
        <v>#N/A</v>
      </c>
      <c r="AC87" s="324" t="e">
        <f t="shared" si="50"/>
        <v>#N/A</v>
      </c>
      <c r="AD87" s="324" t="e">
        <f t="shared" si="51"/>
        <v>#N/A</v>
      </c>
      <c r="AE87" s="324" t="e">
        <f t="shared" si="52"/>
        <v>#N/A</v>
      </c>
      <c r="AG87" s="324" t="e">
        <f>#N/A</f>
        <v>#N/A</v>
      </c>
      <c r="AH87" s="324" t="e">
        <f>#N/A</f>
        <v>#N/A</v>
      </c>
      <c r="AI87" s="324" t="e">
        <f>#N/A</f>
        <v>#N/A</v>
      </c>
      <c r="AJ87" s="324" t="e">
        <f t="shared" si="53"/>
        <v>#N/A</v>
      </c>
      <c r="AK87" s="324">
        <v>85</v>
      </c>
      <c r="AL87" s="432"/>
      <c r="AP87" s="324" t="e">
        <f>#N/A</f>
        <v>#N/A</v>
      </c>
      <c r="AQ87" s="324" t="e">
        <f>#N/A</f>
        <v>#N/A</v>
      </c>
      <c r="AR87" s="324" t="e">
        <f>#N/A</f>
        <v>#N/A</v>
      </c>
      <c r="AS87" s="324" t="e">
        <f t="shared" si="54"/>
        <v>#N/A</v>
      </c>
      <c r="AT87" s="405" t="s">
        <v>2016</v>
      </c>
      <c r="AU87" s="432" t="e">
        <f>#N/A</f>
        <v>#N/A</v>
      </c>
      <c r="AV87" s="324" t="e">
        <f t="shared" si="37"/>
        <v>#N/A</v>
      </c>
      <c r="AY87" s="324" t="e">
        <f>#N/A</f>
        <v>#N/A</v>
      </c>
      <c r="AZ87" s="324" t="e">
        <f>#N/A</f>
        <v>#N/A</v>
      </c>
      <c r="BA87" s="324" t="e">
        <f>#N/A</f>
        <v>#N/A</v>
      </c>
      <c r="BB87" s="324" t="e">
        <f t="shared" si="55"/>
        <v>#N/A</v>
      </c>
      <c r="BC87" s="405" t="s">
        <v>2016</v>
      </c>
      <c r="BD87" s="432" t="e">
        <f>#N/A</f>
        <v>#N/A</v>
      </c>
      <c r="BE87" s="324" t="e">
        <f t="shared" si="38"/>
        <v>#N/A</v>
      </c>
      <c r="BH87" s="324" t="e">
        <f>#N/A</f>
        <v>#N/A</v>
      </c>
      <c r="BI87" s="324" t="e">
        <f>#N/A</f>
        <v>#N/A</v>
      </c>
      <c r="BJ87" s="324" t="e">
        <f>#N/A</f>
        <v>#N/A</v>
      </c>
      <c r="BK87" s="324" t="e">
        <f t="shared" si="56"/>
        <v>#N/A</v>
      </c>
      <c r="BL87" s="405" t="s">
        <v>2016</v>
      </c>
      <c r="BM87" s="432" t="e">
        <f>#N/A</f>
        <v>#N/A</v>
      </c>
      <c r="BN87" s="324" t="e">
        <f t="shared" si="39"/>
        <v>#N/A</v>
      </c>
      <c r="BQ87" s="324" t="e">
        <f>#N/A</f>
        <v>#N/A</v>
      </c>
      <c r="BR87" s="324" t="e">
        <f>#N/A</f>
        <v>#N/A</v>
      </c>
      <c r="BS87" s="324" t="e">
        <f>#N/A</f>
        <v>#N/A</v>
      </c>
      <c r="BT87" s="324" t="e">
        <f t="shared" si="57"/>
        <v>#N/A</v>
      </c>
      <c r="BU87" s="405"/>
      <c r="BV87" s="432" t="e">
        <f>#N/A</f>
        <v>#N/A</v>
      </c>
      <c r="BW87" s="324" t="e">
        <f t="shared" si="40"/>
        <v>#N/A</v>
      </c>
      <c r="BZ87" s="324" t="e">
        <f>#N/A</f>
        <v>#N/A</v>
      </c>
      <c r="CA87" s="324" t="e">
        <f>#N/A</f>
        <v>#N/A</v>
      </c>
      <c r="CB87" s="324" t="e">
        <f>#N/A</f>
        <v>#N/A</v>
      </c>
      <c r="CC87" s="324" t="e">
        <f t="shared" si="58"/>
        <v>#N/A</v>
      </c>
      <c r="CD87" s="405"/>
      <c r="CE87" s="432" t="e">
        <f>#N/A</f>
        <v>#N/A</v>
      </c>
      <c r="CF87" s="324" t="e">
        <f t="shared" si="41"/>
        <v>#N/A</v>
      </c>
    </row>
    <row r="88" spans="1:84">
      <c r="A88" s="324" t="e">
        <f>#N/A</f>
        <v>#N/A</v>
      </c>
      <c r="B88" s="324" t="e">
        <f>#N/A</f>
        <v>#N/A</v>
      </c>
      <c r="C88" s="429" t="e">
        <f>#N/A</f>
        <v>#N/A</v>
      </c>
      <c r="D88" s="324" t="e">
        <f>#N/A</f>
        <v>#N/A</v>
      </c>
      <c r="E88" s="430" t="e">
        <f>#N/A</f>
        <v>#N/A</v>
      </c>
      <c r="F88" s="324" t="e">
        <f>#N/A</f>
        <v>#N/A</v>
      </c>
      <c r="G88" s="324" t="e">
        <f>#N/A</f>
        <v>#N/A</v>
      </c>
      <c r="H88" s="324" t="e">
        <f>#N/A</f>
        <v>#N/A</v>
      </c>
      <c r="I88" s="324" t="e">
        <f>#N/A</f>
        <v>#N/A</v>
      </c>
      <c r="J88" s="324" t="e">
        <f>#N/A</f>
        <v>#N/A</v>
      </c>
      <c r="K88" s="324" t="e">
        <f>#N/A</f>
        <v>#N/A</v>
      </c>
      <c r="M88" s="325">
        <v>86</v>
      </c>
      <c r="O88" s="324" t="e">
        <f t="shared" si="42"/>
        <v>#N/A</v>
      </c>
      <c r="P88" s="324" t="e">
        <f t="shared" si="43"/>
        <v>#N/A</v>
      </c>
      <c r="Q88" s="324" t="e">
        <f t="shared" si="34"/>
        <v>#N/A</v>
      </c>
      <c r="R88" s="324" t="e">
        <f t="shared" si="35"/>
        <v>#N/A</v>
      </c>
      <c r="S88" s="324" t="e">
        <f t="shared" si="44"/>
        <v>#N/A</v>
      </c>
      <c r="T88" s="324" t="e">
        <f t="shared" si="45"/>
        <v>#N/A</v>
      </c>
      <c r="U88" s="405">
        <f t="shared" si="59"/>
        <v>86</v>
      </c>
      <c r="V88" s="405" t="s">
        <v>2016</v>
      </c>
      <c r="W88" s="431" t="e">
        <f>#N/A</f>
        <v>#N/A</v>
      </c>
      <c r="X88" s="407">
        <f t="shared" si="46"/>
        <v>86</v>
      </c>
      <c r="Y88" s="405">
        <f t="shared" si="36"/>
        <v>0</v>
      </c>
      <c r="Z88" s="324" t="e">
        <f t="shared" si="47"/>
        <v>#N/A</v>
      </c>
      <c r="AA88" s="324" t="e">
        <f t="shared" si="48"/>
        <v>#N/A</v>
      </c>
      <c r="AB88" s="324" t="e">
        <f t="shared" si="49"/>
        <v>#N/A</v>
      </c>
      <c r="AC88" s="324" t="e">
        <f t="shared" si="50"/>
        <v>#N/A</v>
      </c>
      <c r="AD88" s="324" t="e">
        <f t="shared" si="51"/>
        <v>#N/A</v>
      </c>
      <c r="AE88" s="324" t="e">
        <f t="shared" si="52"/>
        <v>#N/A</v>
      </c>
      <c r="AG88" s="324" t="e">
        <f>#N/A</f>
        <v>#N/A</v>
      </c>
      <c r="AH88" s="324" t="e">
        <f>#N/A</f>
        <v>#N/A</v>
      </c>
      <c r="AI88" s="324" t="e">
        <f>#N/A</f>
        <v>#N/A</v>
      </c>
      <c r="AJ88" s="324" t="e">
        <f t="shared" si="53"/>
        <v>#N/A</v>
      </c>
      <c r="AK88" s="324">
        <v>86</v>
      </c>
      <c r="AL88" s="432"/>
      <c r="AP88" s="324" t="e">
        <f>#N/A</f>
        <v>#N/A</v>
      </c>
      <c r="AQ88" s="324" t="e">
        <f>#N/A</f>
        <v>#N/A</v>
      </c>
      <c r="AR88" s="324" t="e">
        <f>#N/A</f>
        <v>#N/A</v>
      </c>
      <c r="AS88" s="324" t="e">
        <f t="shared" si="54"/>
        <v>#N/A</v>
      </c>
      <c r="AT88" s="405" t="s">
        <v>2016</v>
      </c>
      <c r="AU88" s="432" t="e">
        <f>#N/A</f>
        <v>#N/A</v>
      </c>
      <c r="AV88" s="324" t="e">
        <f t="shared" si="37"/>
        <v>#N/A</v>
      </c>
      <c r="AY88" s="324" t="e">
        <f>#N/A</f>
        <v>#N/A</v>
      </c>
      <c r="AZ88" s="324" t="e">
        <f>#N/A</f>
        <v>#N/A</v>
      </c>
      <c r="BA88" s="324" t="e">
        <f>#N/A</f>
        <v>#N/A</v>
      </c>
      <c r="BB88" s="324" t="e">
        <f t="shared" si="55"/>
        <v>#N/A</v>
      </c>
      <c r="BC88" s="405" t="s">
        <v>2016</v>
      </c>
      <c r="BD88" s="432" t="e">
        <f>#N/A</f>
        <v>#N/A</v>
      </c>
      <c r="BE88" s="324" t="e">
        <f t="shared" si="38"/>
        <v>#N/A</v>
      </c>
      <c r="BH88" s="324" t="e">
        <f>#N/A</f>
        <v>#N/A</v>
      </c>
      <c r="BI88" s="324" t="e">
        <f>#N/A</f>
        <v>#N/A</v>
      </c>
      <c r="BJ88" s="324" t="e">
        <f>#N/A</f>
        <v>#N/A</v>
      </c>
      <c r="BK88" s="324" t="e">
        <f t="shared" si="56"/>
        <v>#N/A</v>
      </c>
      <c r="BL88" s="405" t="s">
        <v>2016</v>
      </c>
      <c r="BM88" s="432" t="e">
        <f>#N/A</f>
        <v>#N/A</v>
      </c>
      <c r="BN88" s="324" t="e">
        <f t="shared" si="39"/>
        <v>#N/A</v>
      </c>
      <c r="BQ88" s="324" t="e">
        <f>#N/A</f>
        <v>#N/A</v>
      </c>
      <c r="BR88" s="324" t="e">
        <f>#N/A</f>
        <v>#N/A</v>
      </c>
      <c r="BS88" s="324" t="e">
        <f>#N/A</f>
        <v>#N/A</v>
      </c>
      <c r="BT88" s="324" t="e">
        <f t="shared" si="57"/>
        <v>#N/A</v>
      </c>
      <c r="BU88" s="405"/>
      <c r="BV88" s="432" t="e">
        <f>#N/A</f>
        <v>#N/A</v>
      </c>
      <c r="BW88" s="324" t="e">
        <f t="shared" si="40"/>
        <v>#N/A</v>
      </c>
      <c r="BZ88" s="324" t="e">
        <f>#N/A</f>
        <v>#N/A</v>
      </c>
      <c r="CA88" s="324" t="e">
        <f>#N/A</f>
        <v>#N/A</v>
      </c>
      <c r="CB88" s="324" t="e">
        <f>#N/A</f>
        <v>#N/A</v>
      </c>
      <c r="CC88" s="324" t="e">
        <f t="shared" si="58"/>
        <v>#N/A</v>
      </c>
      <c r="CD88" s="405"/>
      <c r="CE88" s="432" t="e">
        <f>#N/A</f>
        <v>#N/A</v>
      </c>
      <c r="CF88" s="324" t="e">
        <f t="shared" si="41"/>
        <v>#N/A</v>
      </c>
    </row>
    <row r="89" spans="1:84">
      <c r="A89" s="324" t="e">
        <f>#N/A</f>
        <v>#N/A</v>
      </c>
      <c r="B89" s="324" t="e">
        <f>#N/A</f>
        <v>#N/A</v>
      </c>
      <c r="C89" s="429" t="e">
        <f>#N/A</f>
        <v>#N/A</v>
      </c>
      <c r="D89" s="324" t="e">
        <f>#N/A</f>
        <v>#N/A</v>
      </c>
      <c r="E89" s="430" t="e">
        <f>#N/A</f>
        <v>#N/A</v>
      </c>
      <c r="F89" s="324" t="e">
        <f>#N/A</f>
        <v>#N/A</v>
      </c>
      <c r="G89" s="324" t="e">
        <f>#N/A</f>
        <v>#N/A</v>
      </c>
      <c r="H89" s="324" t="e">
        <f>#N/A</f>
        <v>#N/A</v>
      </c>
      <c r="I89" s="324" t="e">
        <f>#N/A</f>
        <v>#N/A</v>
      </c>
      <c r="J89" s="324" t="e">
        <f>#N/A</f>
        <v>#N/A</v>
      </c>
      <c r="K89" s="324" t="e">
        <f>#N/A</f>
        <v>#N/A</v>
      </c>
      <c r="M89" s="325">
        <v>87</v>
      </c>
      <c r="O89" s="324" t="e">
        <f t="shared" si="42"/>
        <v>#N/A</v>
      </c>
      <c r="P89" s="324" t="e">
        <f t="shared" si="43"/>
        <v>#N/A</v>
      </c>
      <c r="Q89" s="324" t="e">
        <f t="shared" si="34"/>
        <v>#N/A</v>
      </c>
      <c r="R89" s="324" t="e">
        <f t="shared" si="35"/>
        <v>#N/A</v>
      </c>
      <c r="S89" s="324" t="e">
        <f t="shared" si="44"/>
        <v>#N/A</v>
      </c>
      <c r="T89" s="324" t="e">
        <f t="shared" si="45"/>
        <v>#N/A</v>
      </c>
      <c r="U89" s="405">
        <f t="shared" si="59"/>
        <v>87</v>
      </c>
      <c r="V89" s="405" t="s">
        <v>2016</v>
      </c>
      <c r="W89" s="431" t="e">
        <f>#N/A</f>
        <v>#N/A</v>
      </c>
      <c r="X89" s="407">
        <f t="shared" si="46"/>
        <v>87</v>
      </c>
      <c r="Y89" s="405">
        <f t="shared" si="36"/>
        <v>0</v>
      </c>
      <c r="Z89" s="324" t="e">
        <f t="shared" si="47"/>
        <v>#N/A</v>
      </c>
      <c r="AA89" s="324" t="e">
        <f t="shared" si="48"/>
        <v>#N/A</v>
      </c>
      <c r="AB89" s="324" t="e">
        <f t="shared" si="49"/>
        <v>#N/A</v>
      </c>
      <c r="AC89" s="324" t="e">
        <f t="shared" si="50"/>
        <v>#N/A</v>
      </c>
      <c r="AD89" s="324" t="e">
        <f t="shared" si="51"/>
        <v>#N/A</v>
      </c>
      <c r="AE89" s="324" t="e">
        <f t="shared" si="52"/>
        <v>#N/A</v>
      </c>
      <c r="AG89" s="324" t="e">
        <f>#N/A</f>
        <v>#N/A</v>
      </c>
      <c r="AH89" s="324" t="e">
        <f>#N/A</f>
        <v>#N/A</v>
      </c>
      <c r="AI89" s="324" t="e">
        <f>#N/A</f>
        <v>#N/A</v>
      </c>
      <c r="AJ89" s="324" t="e">
        <f t="shared" si="53"/>
        <v>#N/A</v>
      </c>
      <c r="AK89" s="324">
        <v>87</v>
      </c>
      <c r="AL89" s="432"/>
      <c r="AP89" s="324" t="e">
        <f>#N/A</f>
        <v>#N/A</v>
      </c>
      <c r="AQ89" s="324" t="e">
        <f>#N/A</f>
        <v>#N/A</v>
      </c>
      <c r="AR89" s="324" t="e">
        <f>#N/A</f>
        <v>#N/A</v>
      </c>
      <c r="AS89" s="324" t="e">
        <f t="shared" si="54"/>
        <v>#N/A</v>
      </c>
      <c r="AT89" s="405" t="s">
        <v>2016</v>
      </c>
      <c r="AU89" s="432" t="e">
        <f>#N/A</f>
        <v>#N/A</v>
      </c>
      <c r="AV89" s="324" t="e">
        <f t="shared" si="37"/>
        <v>#N/A</v>
      </c>
      <c r="AY89" s="324" t="e">
        <f>#N/A</f>
        <v>#N/A</v>
      </c>
      <c r="AZ89" s="324" t="e">
        <f>#N/A</f>
        <v>#N/A</v>
      </c>
      <c r="BA89" s="324" t="e">
        <f>#N/A</f>
        <v>#N/A</v>
      </c>
      <c r="BB89" s="324" t="e">
        <f t="shared" si="55"/>
        <v>#N/A</v>
      </c>
      <c r="BC89" s="405" t="s">
        <v>2016</v>
      </c>
      <c r="BD89" s="432" t="e">
        <f>#N/A</f>
        <v>#N/A</v>
      </c>
      <c r="BE89" s="324" t="e">
        <f t="shared" si="38"/>
        <v>#N/A</v>
      </c>
      <c r="BH89" s="324" t="e">
        <f>#N/A</f>
        <v>#N/A</v>
      </c>
      <c r="BI89" s="324" t="e">
        <f>#N/A</f>
        <v>#N/A</v>
      </c>
      <c r="BJ89" s="324" t="e">
        <f>#N/A</f>
        <v>#N/A</v>
      </c>
      <c r="BK89" s="324" t="e">
        <f t="shared" si="56"/>
        <v>#N/A</v>
      </c>
      <c r="BL89" s="405" t="s">
        <v>2016</v>
      </c>
      <c r="BM89" s="432" t="e">
        <f>#N/A</f>
        <v>#N/A</v>
      </c>
      <c r="BN89" s="324" t="e">
        <f t="shared" si="39"/>
        <v>#N/A</v>
      </c>
      <c r="BQ89" s="324" t="e">
        <f>#N/A</f>
        <v>#N/A</v>
      </c>
      <c r="BR89" s="324" t="e">
        <f>#N/A</f>
        <v>#N/A</v>
      </c>
      <c r="BS89" s="324" t="e">
        <f>#N/A</f>
        <v>#N/A</v>
      </c>
      <c r="BT89" s="324" t="e">
        <f t="shared" si="57"/>
        <v>#N/A</v>
      </c>
      <c r="BU89" s="405"/>
      <c r="BV89" s="432" t="e">
        <f>#N/A</f>
        <v>#N/A</v>
      </c>
      <c r="BW89" s="324" t="e">
        <f t="shared" si="40"/>
        <v>#N/A</v>
      </c>
      <c r="BZ89" s="324" t="e">
        <f>#N/A</f>
        <v>#N/A</v>
      </c>
      <c r="CA89" s="324" t="e">
        <f>#N/A</f>
        <v>#N/A</v>
      </c>
      <c r="CB89" s="324" t="e">
        <f>#N/A</f>
        <v>#N/A</v>
      </c>
      <c r="CC89" s="324" t="e">
        <f t="shared" si="58"/>
        <v>#N/A</v>
      </c>
      <c r="CD89" s="405"/>
      <c r="CE89" s="432" t="e">
        <f>#N/A</f>
        <v>#N/A</v>
      </c>
      <c r="CF89" s="324" t="e">
        <f t="shared" si="41"/>
        <v>#N/A</v>
      </c>
    </row>
    <row r="90" spans="1:84">
      <c r="A90" s="324" t="e">
        <f>#N/A</f>
        <v>#N/A</v>
      </c>
      <c r="B90" s="324" t="e">
        <f>#N/A</f>
        <v>#N/A</v>
      </c>
      <c r="C90" s="429" t="e">
        <f>#N/A</f>
        <v>#N/A</v>
      </c>
      <c r="D90" s="324" t="e">
        <f>#N/A</f>
        <v>#N/A</v>
      </c>
      <c r="E90" s="430" t="e">
        <f>#N/A</f>
        <v>#N/A</v>
      </c>
      <c r="F90" s="324" t="e">
        <f>#N/A</f>
        <v>#N/A</v>
      </c>
      <c r="G90" s="324" t="e">
        <f>#N/A</f>
        <v>#N/A</v>
      </c>
      <c r="H90" s="324" t="e">
        <f>#N/A</f>
        <v>#N/A</v>
      </c>
      <c r="I90" s="324" t="e">
        <f>#N/A</f>
        <v>#N/A</v>
      </c>
      <c r="J90" s="324" t="e">
        <f>#N/A</f>
        <v>#N/A</v>
      </c>
      <c r="K90" s="324" t="e">
        <f>#N/A</f>
        <v>#N/A</v>
      </c>
      <c r="M90" s="325">
        <v>88</v>
      </c>
      <c r="O90" s="324" t="e">
        <f t="shared" si="42"/>
        <v>#N/A</v>
      </c>
      <c r="P90" s="324" t="e">
        <f t="shared" si="43"/>
        <v>#N/A</v>
      </c>
      <c r="Q90" s="324" t="e">
        <f t="shared" si="34"/>
        <v>#N/A</v>
      </c>
      <c r="R90" s="324" t="e">
        <f t="shared" si="35"/>
        <v>#N/A</v>
      </c>
      <c r="S90" s="324" t="e">
        <f t="shared" si="44"/>
        <v>#N/A</v>
      </c>
      <c r="T90" s="324" t="e">
        <f t="shared" si="45"/>
        <v>#N/A</v>
      </c>
      <c r="U90" s="405">
        <f t="shared" si="59"/>
        <v>88</v>
      </c>
      <c r="V90" s="405" t="s">
        <v>2016</v>
      </c>
      <c r="W90" s="431" t="e">
        <f>#N/A</f>
        <v>#N/A</v>
      </c>
      <c r="X90" s="407">
        <f t="shared" si="46"/>
        <v>88</v>
      </c>
      <c r="Y90" s="405">
        <f t="shared" si="36"/>
        <v>0</v>
      </c>
      <c r="Z90" s="324" t="e">
        <f t="shared" si="47"/>
        <v>#N/A</v>
      </c>
      <c r="AA90" s="324" t="e">
        <f t="shared" si="48"/>
        <v>#N/A</v>
      </c>
      <c r="AB90" s="324" t="e">
        <f t="shared" si="49"/>
        <v>#N/A</v>
      </c>
      <c r="AC90" s="324" t="e">
        <f t="shared" si="50"/>
        <v>#N/A</v>
      </c>
      <c r="AD90" s="324" t="e">
        <f t="shared" si="51"/>
        <v>#N/A</v>
      </c>
      <c r="AE90" s="324" t="e">
        <f t="shared" si="52"/>
        <v>#N/A</v>
      </c>
      <c r="AG90" s="324" t="e">
        <f>#N/A</f>
        <v>#N/A</v>
      </c>
      <c r="AH90" s="324" t="e">
        <f>#N/A</f>
        <v>#N/A</v>
      </c>
      <c r="AI90" s="324" t="e">
        <f>#N/A</f>
        <v>#N/A</v>
      </c>
      <c r="AJ90" s="324" t="e">
        <f t="shared" si="53"/>
        <v>#N/A</v>
      </c>
      <c r="AK90" s="324">
        <v>88</v>
      </c>
      <c r="AL90" s="432"/>
      <c r="AP90" s="324" t="e">
        <f>#N/A</f>
        <v>#N/A</v>
      </c>
      <c r="AQ90" s="324" t="e">
        <f>#N/A</f>
        <v>#N/A</v>
      </c>
      <c r="AR90" s="324" t="e">
        <f>#N/A</f>
        <v>#N/A</v>
      </c>
      <c r="AS90" s="324" t="e">
        <f t="shared" si="54"/>
        <v>#N/A</v>
      </c>
      <c r="AT90" s="405" t="s">
        <v>2016</v>
      </c>
      <c r="AU90" s="432" t="e">
        <f>#N/A</f>
        <v>#N/A</v>
      </c>
      <c r="AV90" s="324" t="e">
        <f t="shared" si="37"/>
        <v>#N/A</v>
      </c>
      <c r="AY90" s="324" t="e">
        <f>#N/A</f>
        <v>#N/A</v>
      </c>
      <c r="AZ90" s="324" t="e">
        <f>#N/A</f>
        <v>#N/A</v>
      </c>
      <c r="BA90" s="324" t="e">
        <f>#N/A</f>
        <v>#N/A</v>
      </c>
      <c r="BB90" s="324" t="e">
        <f t="shared" si="55"/>
        <v>#N/A</v>
      </c>
      <c r="BC90" s="405" t="s">
        <v>2016</v>
      </c>
      <c r="BD90" s="432" t="e">
        <f>#N/A</f>
        <v>#N/A</v>
      </c>
      <c r="BE90" s="324" t="e">
        <f t="shared" si="38"/>
        <v>#N/A</v>
      </c>
      <c r="BH90" s="324" t="e">
        <f>#N/A</f>
        <v>#N/A</v>
      </c>
      <c r="BI90" s="324" t="e">
        <f>#N/A</f>
        <v>#N/A</v>
      </c>
      <c r="BJ90" s="324" t="e">
        <f>#N/A</f>
        <v>#N/A</v>
      </c>
      <c r="BK90" s="324" t="e">
        <f t="shared" si="56"/>
        <v>#N/A</v>
      </c>
      <c r="BL90" s="405" t="s">
        <v>2016</v>
      </c>
      <c r="BM90" s="432" t="e">
        <f>#N/A</f>
        <v>#N/A</v>
      </c>
      <c r="BN90" s="324" t="e">
        <f t="shared" si="39"/>
        <v>#N/A</v>
      </c>
      <c r="BQ90" s="324" t="e">
        <f>#N/A</f>
        <v>#N/A</v>
      </c>
      <c r="BR90" s="324" t="e">
        <f>#N/A</f>
        <v>#N/A</v>
      </c>
      <c r="BS90" s="324" t="e">
        <f>#N/A</f>
        <v>#N/A</v>
      </c>
      <c r="BT90" s="324" t="e">
        <f t="shared" si="57"/>
        <v>#N/A</v>
      </c>
      <c r="BU90" s="405"/>
      <c r="BV90" s="432" t="e">
        <f>#N/A</f>
        <v>#N/A</v>
      </c>
      <c r="BW90" s="324" t="e">
        <f t="shared" si="40"/>
        <v>#N/A</v>
      </c>
      <c r="BZ90" s="324" t="e">
        <f>#N/A</f>
        <v>#N/A</v>
      </c>
      <c r="CA90" s="324" t="e">
        <f>#N/A</f>
        <v>#N/A</v>
      </c>
      <c r="CB90" s="324" t="e">
        <f>#N/A</f>
        <v>#N/A</v>
      </c>
      <c r="CC90" s="324" t="e">
        <f t="shared" si="58"/>
        <v>#N/A</v>
      </c>
      <c r="CD90" s="405"/>
      <c r="CE90" s="432" t="e">
        <f>#N/A</f>
        <v>#N/A</v>
      </c>
      <c r="CF90" s="324" t="e">
        <f t="shared" si="41"/>
        <v>#N/A</v>
      </c>
    </row>
    <row r="91" spans="1:84">
      <c r="A91" s="324" t="e">
        <f>#N/A</f>
        <v>#N/A</v>
      </c>
      <c r="B91" s="324" t="e">
        <f>#N/A</f>
        <v>#N/A</v>
      </c>
      <c r="C91" s="429" t="e">
        <f>#N/A</f>
        <v>#N/A</v>
      </c>
      <c r="D91" s="324" t="e">
        <f>#N/A</f>
        <v>#N/A</v>
      </c>
      <c r="E91" s="430" t="e">
        <f>#N/A</f>
        <v>#N/A</v>
      </c>
      <c r="F91" s="324" t="e">
        <f>#N/A</f>
        <v>#N/A</v>
      </c>
      <c r="G91" s="324" t="e">
        <f>#N/A</f>
        <v>#N/A</v>
      </c>
      <c r="H91" s="324" t="e">
        <f>#N/A</f>
        <v>#N/A</v>
      </c>
      <c r="I91" s="324" t="e">
        <f>#N/A</f>
        <v>#N/A</v>
      </c>
      <c r="J91" s="324" t="e">
        <f>#N/A</f>
        <v>#N/A</v>
      </c>
      <c r="K91" s="324" t="e">
        <f>#N/A</f>
        <v>#N/A</v>
      </c>
      <c r="M91" s="325">
        <v>89</v>
      </c>
      <c r="O91" s="324" t="e">
        <f t="shared" si="42"/>
        <v>#N/A</v>
      </c>
      <c r="P91" s="324" t="e">
        <f t="shared" si="43"/>
        <v>#N/A</v>
      </c>
      <c r="Q91" s="324" t="e">
        <f t="shared" si="34"/>
        <v>#N/A</v>
      </c>
      <c r="R91" s="324" t="e">
        <f t="shared" si="35"/>
        <v>#N/A</v>
      </c>
      <c r="S91" s="324" t="e">
        <f t="shared" si="44"/>
        <v>#N/A</v>
      </c>
      <c r="T91" s="324" t="e">
        <f t="shared" si="45"/>
        <v>#N/A</v>
      </c>
      <c r="U91" s="405">
        <f t="shared" si="59"/>
        <v>89</v>
      </c>
      <c r="V91" s="405" t="s">
        <v>2016</v>
      </c>
      <c r="W91" s="431" t="e">
        <f>#N/A</f>
        <v>#N/A</v>
      </c>
      <c r="X91" s="407">
        <f t="shared" si="46"/>
        <v>89</v>
      </c>
      <c r="Y91" s="405">
        <f t="shared" si="36"/>
        <v>0</v>
      </c>
      <c r="Z91" s="324" t="e">
        <f t="shared" si="47"/>
        <v>#N/A</v>
      </c>
      <c r="AA91" s="324" t="e">
        <f t="shared" si="48"/>
        <v>#N/A</v>
      </c>
      <c r="AB91" s="324" t="e">
        <f t="shared" si="49"/>
        <v>#N/A</v>
      </c>
      <c r="AC91" s="324" t="e">
        <f t="shared" si="50"/>
        <v>#N/A</v>
      </c>
      <c r="AD91" s="324" t="e">
        <f t="shared" si="51"/>
        <v>#N/A</v>
      </c>
      <c r="AE91" s="324" t="e">
        <f t="shared" si="52"/>
        <v>#N/A</v>
      </c>
      <c r="AG91" s="324" t="e">
        <f>#N/A</f>
        <v>#N/A</v>
      </c>
      <c r="AH91" s="324" t="e">
        <f>#N/A</f>
        <v>#N/A</v>
      </c>
      <c r="AI91" s="324" t="e">
        <f>#N/A</f>
        <v>#N/A</v>
      </c>
      <c r="AJ91" s="324" t="e">
        <f t="shared" si="53"/>
        <v>#N/A</v>
      </c>
      <c r="AK91" s="324">
        <v>89</v>
      </c>
      <c r="AL91" s="432"/>
      <c r="AP91" s="324" t="e">
        <f>#N/A</f>
        <v>#N/A</v>
      </c>
      <c r="AQ91" s="324" t="e">
        <f>#N/A</f>
        <v>#N/A</v>
      </c>
      <c r="AR91" s="324" t="e">
        <f>#N/A</f>
        <v>#N/A</v>
      </c>
      <c r="AS91" s="324" t="e">
        <f t="shared" si="54"/>
        <v>#N/A</v>
      </c>
      <c r="AT91" s="405" t="s">
        <v>2016</v>
      </c>
      <c r="AU91" s="432" t="e">
        <f>#N/A</f>
        <v>#N/A</v>
      </c>
      <c r="AV91" s="324" t="e">
        <f t="shared" si="37"/>
        <v>#N/A</v>
      </c>
      <c r="AY91" s="324" t="e">
        <f>#N/A</f>
        <v>#N/A</v>
      </c>
      <c r="AZ91" s="324" t="e">
        <f>#N/A</f>
        <v>#N/A</v>
      </c>
      <c r="BA91" s="324" t="e">
        <f>#N/A</f>
        <v>#N/A</v>
      </c>
      <c r="BB91" s="324" t="e">
        <f t="shared" si="55"/>
        <v>#N/A</v>
      </c>
      <c r="BC91" s="405" t="s">
        <v>2016</v>
      </c>
      <c r="BD91" s="432" t="e">
        <f>#N/A</f>
        <v>#N/A</v>
      </c>
      <c r="BE91" s="324" t="e">
        <f t="shared" si="38"/>
        <v>#N/A</v>
      </c>
      <c r="BH91" s="324" t="e">
        <f>#N/A</f>
        <v>#N/A</v>
      </c>
      <c r="BI91" s="324" t="e">
        <f>#N/A</f>
        <v>#N/A</v>
      </c>
      <c r="BJ91" s="324" t="e">
        <f>#N/A</f>
        <v>#N/A</v>
      </c>
      <c r="BK91" s="324" t="e">
        <f t="shared" si="56"/>
        <v>#N/A</v>
      </c>
      <c r="BL91" s="405" t="s">
        <v>2016</v>
      </c>
      <c r="BM91" s="432" t="e">
        <f>#N/A</f>
        <v>#N/A</v>
      </c>
      <c r="BN91" s="324" t="e">
        <f t="shared" si="39"/>
        <v>#N/A</v>
      </c>
      <c r="BQ91" s="324" t="e">
        <f>#N/A</f>
        <v>#N/A</v>
      </c>
      <c r="BR91" s="324" t="e">
        <f>#N/A</f>
        <v>#N/A</v>
      </c>
      <c r="BS91" s="324" t="e">
        <f>#N/A</f>
        <v>#N/A</v>
      </c>
      <c r="BT91" s="324" t="e">
        <f t="shared" si="57"/>
        <v>#N/A</v>
      </c>
      <c r="BU91" s="405"/>
      <c r="BV91" s="432" t="e">
        <f>#N/A</f>
        <v>#N/A</v>
      </c>
      <c r="BW91" s="324" t="e">
        <f t="shared" si="40"/>
        <v>#N/A</v>
      </c>
      <c r="BZ91" s="324" t="e">
        <f>#N/A</f>
        <v>#N/A</v>
      </c>
      <c r="CA91" s="324" t="e">
        <f>#N/A</f>
        <v>#N/A</v>
      </c>
      <c r="CB91" s="324" t="e">
        <f>#N/A</f>
        <v>#N/A</v>
      </c>
      <c r="CC91" s="324" t="e">
        <f t="shared" si="58"/>
        <v>#N/A</v>
      </c>
      <c r="CD91" s="405"/>
      <c r="CE91" s="432" t="e">
        <f>#N/A</f>
        <v>#N/A</v>
      </c>
      <c r="CF91" s="324" t="e">
        <f t="shared" si="41"/>
        <v>#N/A</v>
      </c>
    </row>
    <row r="92" spans="1:84">
      <c r="A92" s="324" t="e">
        <f>#N/A</f>
        <v>#N/A</v>
      </c>
      <c r="B92" s="324" t="e">
        <f>#N/A</f>
        <v>#N/A</v>
      </c>
      <c r="C92" s="429" t="e">
        <f>#N/A</f>
        <v>#N/A</v>
      </c>
      <c r="D92" s="324" t="e">
        <f>#N/A</f>
        <v>#N/A</v>
      </c>
      <c r="E92" s="430" t="e">
        <f>#N/A</f>
        <v>#N/A</v>
      </c>
      <c r="F92" s="324" t="e">
        <f>#N/A</f>
        <v>#N/A</v>
      </c>
      <c r="G92" s="324" t="e">
        <f>#N/A</f>
        <v>#N/A</v>
      </c>
      <c r="H92" s="324" t="e">
        <f>#N/A</f>
        <v>#N/A</v>
      </c>
      <c r="I92" s="324" t="e">
        <f>#N/A</f>
        <v>#N/A</v>
      </c>
      <c r="J92" s="324" t="e">
        <f>#N/A</f>
        <v>#N/A</v>
      </c>
      <c r="K92" s="324" t="e">
        <f>#N/A</f>
        <v>#N/A</v>
      </c>
      <c r="M92" s="325">
        <v>90</v>
      </c>
      <c r="O92" s="324" t="e">
        <f t="shared" si="42"/>
        <v>#N/A</v>
      </c>
      <c r="P92" s="324" t="e">
        <f t="shared" si="43"/>
        <v>#N/A</v>
      </c>
      <c r="Q92" s="324" t="e">
        <f t="shared" si="34"/>
        <v>#N/A</v>
      </c>
      <c r="R92" s="324" t="e">
        <f t="shared" si="35"/>
        <v>#N/A</v>
      </c>
      <c r="S92" s="324" t="e">
        <f t="shared" si="44"/>
        <v>#N/A</v>
      </c>
      <c r="T92" s="324" t="e">
        <f t="shared" si="45"/>
        <v>#N/A</v>
      </c>
      <c r="U92" s="405">
        <f t="shared" si="59"/>
        <v>90</v>
      </c>
      <c r="V92" s="405" t="s">
        <v>2016</v>
      </c>
      <c r="W92" s="431" t="e">
        <f>#N/A</f>
        <v>#N/A</v>
      </c>
      <c r="X92" s="407">
        <f t="shared" si="46"/>
        <v>90</v>
      </c>
      <c r="Y92" s="405">
        <f t="shared" si="36"/>
        <v>0</v>
      </c>
      <c r="Z92" s="324" t="e">
        <f t="shared" si="47"/>
        <v>#N/A</v>
      </c>
      <c r="AA92" s="324" t="e">
        <f t="shared" si="48"/>
        <v>#N/A</v>
      </c>
      <c r="AB92" s="324" t="e">
        <f t="shared" si="49"/>
        <v>#N/A</v>
      </c>
      <c r="AC92" s="324" t="e">
        <f t="shared" si="50"/>
        <v>#N/A</v>
      </c>
      <c r="AD92" s="324" t="e">
        <f t="shared" si="51"/>
        <v>#N/A</v>
      </c>
      <c r="AE92" s="324" t="e">
        <f t="shared" si="52"/>
        <v>#N/A</v>
      </c>
      <c r="AG92" s="324" t="e">
        <f>#N/A</f>
        <v>#N/A</v>
      </c>
      <c r="AH92" s="324" t="e">
        <f>#N/A</f>
        <v>#N/A</v>
      </c>
      <c r="AI92" s="324" t="e">
        <f>#N/A</f>
        <v>#N/A</v>
      </c>
      <c r="AJ92" s="324" t="e">
        <f t="shared" si="53"/>
        <v>#N/A</v>
      </c>
      <c r="AK92" s="324">
        <v>90</v>
      </c>
      <c r="AL92" s="432"/>
      <c r="AP92" s="324" t="e">
        <f>#N/A</f>
        <v>#N/A</v>
      </c>
      <c r="AQ92" s="324" t="e">
        <f>#N/A</f>
        <v>#N/A</v>
      </c>
      <c r="AR92" s="324" t="e">
        <f>#N/A</f>
        <v>#N/A</v>
      </c>
      <c r="AS92" s="324" t="e">
        <f t="shared" si="54"/>
        <v>#N/A</v>
      </c>
      <c r="AT92" s="405" t="s">
        <v>2016</v>
      </c>
      <c r="AU92" s="432" t="e">
        <f>#N/A</f>
        <v>#N/A</v>
      </c>
      <c r="AV92" s="324" t="e">
        <f t="shared" si="37"/>
        <v>#N/A</v>
      </c>
      <c r="AY92" s="324" t="e">
        <f>#N/A</f>
        <v>#N/A</v>
      </c>
      <c r="AZ92" s="324" t="e">
        <f>#N/A</f>
        <v>#N/A</v>
      </c>
      <c r="BA92" s="324" t="e">
        <f>#N/A</f>
        <v>#N/A</v>
      </c>
      <c r="BB92" s="324" t="e">
        <f t="shared" si="55"/>
        <v>#N/A</v>
      </c>
      <c r="BC92" s="405" t="s">
        <v>2016</v>
      </c>
      <c r="BD92" s="432" t="e">
        <f>#N/A</f>
        <v>#N/A</v>
      </c>
      <c r="BE92" s="324" t="e">
        <f t="shared" si="38"/>
        <v>#N/A</v>
      </c>
      <c r="BH92" s="324" t="e">
        <f>#N/A</f>
        <v>#N/A</v>
      </c>
      <c r="BI92" s="324" t="e">
        <f>#N/A</f>
        <v>#N/A</v>
      </c>
      <c r="BJ92" s="324" t="e">
        <f>#N/A</f>
        <v>#N/A</v>
      </c>
      <c r="BK92" s="324" t="e">
        <f t="shared" si="56"/>
        <v>#N/A</v>
      </c>
      <c r="BL92" s="405" t="s">
        <v>2016</v>
      </c>
      <c r="BM92" s="432" t="e">
        <f>#N/A</f>
        <v>#N/A</v>
      </c>
      <c r="BN92" s="324" t="e">
        <f t="shared" si="39"/>
        <v>#N/A</v>
      </c>
      <c r="BQ92" s="324" t="e">
        <f>#N/A</f>
        <v>#N/A</v>
      </c>
      <c r="BR92" s="324" t="e">
        <f>#N/A</f>
        <v>#N/A</v>
      </c>
      <c r="BS92" s="324" t="e">
        <f>#N/A</f>
        <v>#N/A</v>
      </c>
      <c r="BT92" s="324" t="e">
        <f t="shared" si="57"/>
        <v>#N/A</v>
      </c>
      <c r="BU92" s="405"/>
      <c r="BV92" s="432" t="e">
        <f>#N/A</f>
        <v>#N/A</v>
      </c>
      <c r="BW92" s="324" t="e">
        <f t="shared" si="40"/>
        <v>#N/A</v>
      </c>
      <c r="BZ92" s="324" t="e">
        <f>#N/A</f>
        <v>#N/A</v>
      </c>
      <c r="CA92" s="324" t="e">
        <f>#N/A</f>
        <v>#N/A</v>
      </c>
      <c r="CB92" s="324" t="e">
        <f>#N/A</f>
        <v>#N/A</v>
      </c>
      <c r="CC92" s="324" t="e">
        <f t="shared" si="58"/>
        <v>#N/A</v>
      </c>
      <c r="CD92" s="405"/>
      <c r="CE92" s="432" t="e">
        <f>#N/A</f>
        <v>#N/A</v>
      </c>
      <c r="CF92" s="324" t="e">
        <f t="shared" si="41"/>
        <v>#N/A</v>
      </c>
    </row>
    <row r="93" spans="1:84">
      <c r="A93" s="324" t="e">
        <f>#N/A</f>
        <v>#N/A</v>
      </c>
      <c r="B93" s="324" t="e">
        <f>#N/A</f>
        <v>#N/A</v>
      </c>
      <c r="C93" s="429" t="e">
        <f>#N/A</f>
        <v>#N/A</v>
      </c>
      <c r="D93" s="324" t="e">
        <f>#N/A</f>
        <v>#N/A</v>
      </c>
      <c r="E93" s="430" t="e">
        <f>#N/A</f>
        <v>#N/A</v>
      </c>
      <c r="F93" s="324" t="e">
        <f>#N/A</f>
        <v>#N/A</v>
      </c>
      <c r="G93" s="324" t="e">
        <f>#N/A</f>
        <v>#N/A</v>
      </c>
      <c r="H93" s="324" t="e">
        <f>#N/A</f>
        <v>#N/A</v>
      </c>
      <c r="I93" s="324" t="e">
        <f>#N/A</f>
        <v>#N/A</v>
      </c>
      <c r="J93" s="324" t="e">
        <f>#N/A</f>
        <v>#N/A</v>
      </c>
      <c r="K93" s="324" t="e">
        <f>#N/A</f>
        <v>#N/A</v>
      </c>
      <c r="M93" s="325">
        <v>91</v>
      </c>
      <c r="O93" s="324" t="e">
        <f t="shared" si="42"/>
        <v>#N/A</v>
      </c>
      <c r="P93" s="324" t="e">
        <f t="shared" si="43"/>
        <v>#N/A</v>
      </c>
      <c r="Q93" s="324" t="e">
        <f t="shared" si="34"/>
        <v>#N/A</v>
      </c>
      <c r="R93" s="324" t="e">
        <f t="shared" si="35"/>
        <v>#N/A</v>
      </c>
      <c r="S93" s="324" t="e">
        <f t="shared" si="44"/>
        <v>#N/A</v>
      </c>
      <c r="T93" s="324" t="e">
        <f t="shared" si="45"/>
        <v>#N/A</v>
      </c>
      <c r="U93" s="405">
        <f t="shared" si="59"/>
        <v>91</v>
      </c>
      <c r="V93" s="405" t="s">
        <v>2016</v>
      </c>
      <c r="W93" s="431" t="e">
        <f>#N/A</f>
        <v>#N/A</v>
      </c>
      <c r="X93" s="407">
        <f t="shared" si="46"/>
        <v>91</v>
      </c>
      <c r="Y93" s="405">
        <f t="shared" si="36"/>
        <v>0</v>
      </c>
      <c r="Z93" s="324" t="e">
        <f t="shared" si="47"/>
        <v>#N/A</v>
      </c>
      <c r="AA93" s="324" t="e">
        <f t="shared" si="48"/>
        <v>#N/A</v>
      </c>
      <c r="AB93" s="324" t="e">
        <f t="shared" si="49"/>
        <v>#N/A</v>
      </c>
      <c r="AC93" s="324" t="e">
        <f t="shared" si="50"/>
        <v>#N/A</v>
      </c>
      <c r="AD93" s="324" t="e">
        <f t="shared" si="51"/>
        <v>#N/A</v>
      </c>
      <c r="AE93" s="324" t="e">
        <f t="shared" si="52"/>
        <v>#N/A</v>
      </c>
      <c r="AG93" s="324" t="e">
        <f>#N/A</f>
        <v>#N/A</v>
      </c>
      <c r="AH93" s="324" t="e">
        <f>#N/A</f>
        <v>#N/A</v>
      </c>
      <c r="AI93" s="324" t="e">
        <f>#N/A</f>
        <v>#N/A</v>
      </c>
      <c r="AJ93" s="324" t="e">
        <f t="shared" si="53"/>
        <v>#N/A</v>
      </c>
      <c r="AK93" s="324">
        <v>91</v>
      </c>
      <c r="AL93" s="432"/>
      <c r="AP93" s="324" t="e">
        <f>#N/A</f>
        <v>#N/A</v>
      </c>
      <c r="AQ93" s="324" t="e">
        <f>#N/A</f>
        <v>#N/A</v>
      </c>
      <c r="AR93" s="324" t="e">
        <f>#N/A</f>
        <v>#N/A</v>
      </c>
      <c r="AS93" s="324" t="e">
        <f t="shared" si="54"/>
        <v>#N/A</v>
      </c>
      <c r="AT93" s="405" t="s">
        <v>2016</v>
      </c>
      <c r="AU93" s="432" t="e">
        <f>#N/A</f>
        <v>#N/A</v>
      </c>
      <c r="AV93" s="324" t="e">
        <f t="shared" si="37"/>
        <v>#N/A</v>
      </c>
      <c r="AY93" s="324" t="e">
        <f>#N/A</f>
        <v>#N/A</v>
      </c>
      <c r="AZ93" s="324" t="e">
        <f>#N/A</f>
        <v>#N/A</v>
      </c>
      <c r="BA93" s="324" t="e">
        <f>#N/A</f>
        <v>#N/A</v>
      </c>
      <c r="BB93" s="324" t="e">
        <f t="shared" si="55"/>
        <v>#N/A</v>
      </c>
      <c r="BC93" s="405" t="s">
        <v>2016</v>
      </c>
      <c r="BD93" s="432" t="e">
        <f>#N/A</f>
        <v>#N/A</v>
      </c>
      <c r="BE93" s="324" t="e">
        <f t="shared" si="38"/>
        <v>#N/A</v>
      </c>
      <c r="BH93" s="324" t="e">
        <f>#N/A</f>
        <v>#N/A</v>
      </c>
      <c r="BI93" s="324" t="e">
        <f>#N/A</f>
        <v>#N/A</v>
      </c>
      <c r="BJ93" s="324" t="e">
        <f>#N/A</f>
        <v>#N/A</v>
      </c>
      <c r="BK93" s="324" t="e">
        <f t="shared" si="56"/>
        <v>#N/A</v>
      </c>
      <c r="BL93" s="405" t="s">
        <v>2016</v>
      </c>
      <c r="BM93" s="432" t="e">
        <f>#N/A</f>
        <v>#N/A</v>
      </c>
      <c r="BN93" s="324" t="e">
        <f t="shared" si="39"/>
        <v>#N/A</v>
      </c>
      <c r="BQ93" s="324" t="e">
        <f>#N/A</f>
        <v>#N/A</v>
      </c>
      <c r="BR93" s="324" t="e">
        <f>#N/A</f>
        <v>#N/A</v>
      </c>
      <c r="BS93" s="324" t="e">
        <f>#N/A</f>
        <v>#N/A</v>
      </c>
      <c r="BT93" s="324" t="e">
        <f t="shared" si="57"/>
        <v>#N/A</v>
      </c>
      <c r="BU93" s="405"/>
      <c r="BV93" s="432" t="e">
        <f>#N/A</f>
        <v>#N/A</v>
      </c>
      <c r="BW93" s="324" t="e">
        <f t="shared" si="40"/>
        <v>#N/A</v>
      </c>
      <c r="BZ93" s="324" t="e">
        <f>#N/A</f>
        <v>#N/A</v>
      </c>
      <c r="CA93" s="324" t="e">
        <f>#N/A</f>
        <v>#N/A</v>
      </c>
      <c r="CB93" s="324" t="e">
        <f>#N/A</f>
        <v>#N/A</v>
      </c>
      <c r="CC93" s="324" t="e">
        <f t="shared" si="58"/>
        <v>#N/A</v>
      </c>
      <c r="CD93" s="405"/>
      <c r="CE93" s="432" t="e">
        <f>#N/A</f>
        <v>#N/A</v>
      </c>
      <c r="CF93" s="324" t="e">
        <f t="shared" si="41"/>
        <v>#N/A</v>
      </c>
    </row>
    <row r="94" spans="1:84">
      <c r="A94" s="324" t="e">
        <f>#N/A</f>
        <v>#N/A</v>
      </c>
      <c r="B94" s="324" t="e">
        <f>#N/A</f>
        <v>#N/A</v>
      </c>
      <c r="C94" s="429" t="e">
        <f>#N/A</f>
        <v>#N/A</v>
      </c>
      <c r="D94" s="324" t="e">
        <f>#N/A</f>
        <v>#N/A</v>
      </c>
      <c r="E94" s="430" t="e">
        <f>#N/A</f>
        <v>#N/A</v>
      </c>
      <c r="F94" s="324" t="e">
        <f>#N/A</f>
        <v>#N/A</v>
      </c>
      <c r="G94" s="324" t="e">
        <f>#N/A</f>
        <v>#N/A</v>
      </c>
      <c r="H94" s="324" t="e">
        <f>#N/A</f>
        <v>#N/A</v>
      </c>
      <c r="I94" s="324" t="e">
        <f>#N/A</f>
        <v>#N/A</v>
      </c>
      <c r="J94" s="324" t="e">
        <f>#N/A</f>
        <v>#N/A</v>
      </c>
      <c r="K94" s="324" t="e">
        <f>#N/A</f>
        <v>#N/A</v>
      </c>
      <c r="M94" s="325">
        <v>92</v>
      </c>
      <c r="O94" s="324" t="e">
        <f t="shared" si="42"/>
        <v>#N/A</v>
      </c>
      <c r="P94" s="324" t="e">
        <f t="shared" si="43"/>
        <v>#N/A</v>
      </c>
      <c r="Q94" s="324" t="e">
        <f t="shared" si="34"/>
        <v>#N/A</v>
      </c>
      <c r="R94" s="324" t="e">
        <f t="shared" si="35"/>
        <v>#N/A</v>
      </c>
      <c r="S94" s="324" t="e">
        <f t="shared" si="44"/>
        <v>#N/A</v>
      </c>
      <c r="T94" s="324" t="e">
        <f t="shared" si="45"/>
        <v>#N/A</v>
      </c>
      <c r="U94" s="405">
        <f t="shared" si="59"/>
        <v>92</v>
      </c>
      <c r="V94" s="405" t="s">
        <v>2016</v>
      </c>
      <c r="W94" s="431" t="e">
        <f>#N/A</f>
        <v>#N/A</v>
      </c>
      <c r="X94" s="407">
        <f t="shared" si="46"/>
        <v>92</v>
      </c>
      <c r="Y94" s="405">
        <f t="shared" si="36"/>
        <v>0</v>
      </c>
      <c r="Z94" s="324" t="e">
        <f t="shared" si="47"/>
        <v>#N/A</v>
      </c>
      <c r="AA94" s="324" t="e">
        <f t="shared" si="48"/>
        <v>#N/A</v>
      </c>
      <c r="AB94" s="324" t="e">
        <f t="shared" si="49"/>
        <v>#N/A</v>
      </c>
      <c r="AC94" s="324" t="e">
        <f t="shared" si="50"/>
        <v>#N/A</v>
      </c>
      <c r="AD94" s="324" t="e">
        <f t="shared" si="51"/>
        <v>#N/A</v>
      </c>
      <c r="AE94" s="324" t="e">
        <f t="shared" si="52"/>
        <v>#N/A</v>
      </c>
      <c r="AG94" s="324" t="e">
        <f>#N/A</f>
        <v>#N/A</v>
      </c>
      <c r="AH94" s="324" t="e">
        <f>#N/A</f>
        <v>#N/A</v>
      </c>
      <c r="AI94" s="324" t="e">
        <f>#N/A</f>
        <v>#N/A</v>
      </c>
      <c r="AJ94" s="324" t="e">
        <f t="shared" si="53"/>
        <v>#N/A</v>
      </c>
      <c r="AK94" s="324">
        <v>92</v>
      </c>
      <c r="AL94" s="432"/>
      <c r="AP94" s="324" t="e">
        <f>#N/A</f>
        <v>#N/A</v>
      </c>
      <c r="AQ94" s="324" t="e">
        <f>#N/A</f>
        <v>#N/A</v>
      </c>
      <c r="AR94" s="324" t="e">
        <f>#N/A</f>
        <v>#N/A</v>
      </c>
      <c r="AS94" s="324" t="e">
        <f t="shared" si="54"/>
        <v>#N/A</v>
      </c>
      <c r="AT94" s="405" t="s">
        <v>2016</v>
      </c>
      <c r="AU94" s="432" t="e">
        <f>#N/A</f>
        <v>#N/A</v>
      </c>
      <c r="AV94" s="324" t="e">
        <f t="shared" si="37"/>
        <v>#N/A</v>
      </c>
      <c r="AY94" s="324" t="e">
        <f>#N/A</f>
        <v>#N/A</v>
      </c>
      <c r="AZ94" s="324" t="e">
        <f>#N/A</f>
        <v>#N/A</v>
      </c>
      <c r="BA94" s="324" t="e">
        <f>#N/A</f>
        <v>#N/A</v>
      </c>
      <c r="BB94" s="324" t="e">
        <f t="shared" si="55"/>
        <v>#N/A</v>
      </c>
      <c r="BC94" s="405" t="s">
        <v>2016</v>
      </c>
      <c r="BD94" s="432" t="e">
        <f>#N/A</f>
        <v>#N/A</v>
      </c>
      <c r="BE94" s="324" t="e">
        <f t="shared" si="38"/>
        <v>#N/A</v>
      </c>
      <c r="BH94" s="324" t="e">
        <f>#N/A</f>
        <v>#N/A</v>
      </c>
      <c r="BI94" s="324" t="e">
        <f>#N/A</f>
        <v>#N/A</v>
      </c>
      <c r="BJ94" s="324" t="e">
        <f>#N/A</f>
        <v>#N/A</v>
      </c>
      <c r="BK94" s="324" t="e">
        <f t="shared" si="56"/>
        <v>#N/A</v>
      </c>
      <c r="BL94" s="405" t="s">
        <v>2016</v>
      </c>
      <c r="BM94" s="432" t="e">
        <f>#N/A</f>
        <v>#N/A</v>
      </c>
      <c r="BN94" s="324" t="e">
        <f t="shared" si="39"/>
        <v>#N/A</v>
      </c>
      <c r="BQ94" s="324" t="e">
        <f>#N/A</f>
        <v>#N/A</v>
      </c>
      <c r="BR94" s="324" t="e">
        <f>#N/A</f>
        <v>#N/A</v>
      </c>
      <c r="BS94" s="324" t="e">
        <f>#N/A</f>
        <v>#N/A</v>
      </c>
      <c r="BT94" s="324" t="e">
        <f t="shared" si="57"/>
        <v>#N/A</v>
      </c>
      <c r="BU94" s="405"/>
      <c r="BV94" s="432" t="e">
        <f>#N/A</f>
        <v>#N/A</v>
      </c>
      <c r="BW94" s="324" t="e">
        <f t="shared" si="40"/>
        <v>#N/A</v>
      </c>
      <c r="BZ94" s="324" t="e">
        <f>#N/A</f>
        <v>#N/A</v>
      </c>
      <c r="CA94" s="324" t="e">
        <f>#N/A</f>
        <v>#N/A</v>
      </c>
      <c r="CB94" s="324" t="e">
        <f>#N/A</f>
        <v>#N/A</v>
      </c>
      <c r="CC94" s="324" t="e">
        <f t="shared" si="58"/>
        <v>#N/A</v>
      </c>
      <c r="CD94" s="405"/>
      <c r="CE94" s="432" t="e">
        <f>#N/A</f>
        <v>#N/A</v>
      </c>
      <c r="CF94" s="324" t="e">
        <f t="shared" si="41"/>
        <v>#N/A</v>
      </c>
    </row>
    <row r="95" spans="1:84">
      <c r="A95" s="324" t="e">
        <f>#N/A</f>
        <v>#N/A</v>
      </c>
      <c r="B95" s="324" t="e">
        <f>#N/A</f>
        <v>#N/A</v>
      </c>
      <c r="C95" s="429" t="e">
        <f>#N/A</f>
        <v>#N/A</v>
      </c>
      <c r="D95" s="324" t="e">
        <f>#N/A</f>
        <v>#N/A</v>
      </c>
      <c r="E95" s="430" t="e">
        <f>#N/A</f>
        <v>#N/A</v>
      </c>
      <c r="F95" s="324" t="e">
        <f>#N/A</f>
        <v>#N/A</v>
      </c>
      <c r="G95" s="324" t="e">
        <f>#N/A</f>
        <v>#N/A</v>
      </c>
      <c r="H95" s="324" t="e">
        <f>#N/A</f>
        <v>#N/A</v>
      </c>
      <c r="I95" s="324" t="e">
        <f>#N/A</f>
        <v>#N/A</v>
      </c>
      <c r="J95" s="324" t="e">
        <f>#N/A</f>
        <v>#N/A</v>
      </c>
      <c r="K95" s="324" t="e">
        <f>#N/A</f>
        <v>#N/A</v>
      </c>
      <c r="M95" s="325">
        <v>93</v>
      </c>
      <c r="O95" s="324" t="e">
        <f t="shared" si="42"/>
        <v>#N/A</v>
      </c>
      <c r="P95" s="324" t="e">
        <f t="shared" si="43"/>
        <v>#N/A</v>
      </c>
      <c r="Q95" s="324" t="e">
        <f t="shared" si="34"/>
        <v>#N/A</v>
      </c>
      <c r="R95" s="324" t="e">
        <f t="shared" si="35"/>
        <v>#N/A</v>
      </c>
      <c r="S95" s="324" t="e">
        <f t="shared" si="44"/>
        <v>#N/A</v>
      </c>
      <c r="T95" s="324" t="e">
        <f t="shared" si="45"/>
        <v>#N/A</v>
      </c>
      <c r="U95" s="405">
        <f t="shared" si="59"/>
        <v>93</v>
      </c>
      <c r="V95" s="405" t="s">
        <v>2016</v>
      </c>
      <c r="W95" s="431" t="e">
        <f>#N/A</f>
        <v>#N/A</v>
      </c>
      <c r="X95" s="407">
        <f t="shared" si="46"/>
        <v>93</v>
      </c>
      <c r="Y95" s="405">
        <f t="shared" si="36"/>
        <v>0</v>
      </c>
      <c r="Z95" s="324" t="e">
        <f t="shared" si="47"/>
        <v>#N/A</v>
      </c>
      <c r="AA95" s="324" t="e">
        <f t="shared" si="48"/>
        <v>#N/A</v>
      </c>
      <c r="AB95" s="324" t="e">
        <f t="shared" si="49"/>
        <v>#N/A</v>
      </c>
      <c r="AC95" s="324" t="e">
        <f t="shared" si="50"/>
        <v>#N/A</v>
      </c>
      <c r="AD95" s="324" t="e">
        <f t="shared" si="51"/>
        <v>#N/A</v>
      </c>
      <c r="AE95" s="324" t="e">
        <f t="shared" si="52"/>
        <v>#N/A</v>
      </c>
      <c r="AG95" s="324" t="e">
        <f>#N/A</f>
        <v>#N/A</v>
      </c>
      <c r="AH95" s="324" t="e">
        <f>#N/A</f>
        <v>#N/A</v>
      </c>
      <c r="AI95" s="324" t="e">
        <f>#N/A</f>
        <v>#N/A</v>
      </c>
      <c r="AJ95" s="324" t="e">
        <f t="shared" si="53"/>
        <v>#N/A</v>
      </c>
      <c r="AK95" s="324">
        <v>93</v>
      </c>
      <c r="AL95" s="432"/>
      <c r="AP95" s="324" t="e">
        <f>#N/A</f>
        <v>#N/A</v>
      </c>
      <c r="AQ95" s="324" t="e">
        <f>#N/A</f>
        <v>#N/A</v>
      </c>
      <c r="AR95" s="324" t="e">
        <f>#N/A</f>
        <v>#N/A</v>
      </c>
      <c r="AS95" s="324" t="e">
        <f t="shared" si="54"/>
        <v>#N/A</v>
      </c>
      <c r="AT95" s="405" t="s">
        <v>2016</v>
      </c>
      <c r="AU95" s="432" t="e">
        <f>#N/A</f>
        <v>#N/A</v>
      </c>
      <c r="AV95" s="324" t="e">
        <f t="shared" si="37"/>
        <v>#N/A</v>
      </c>
      <c r="AY95" s="324" t="e">
        <f>#N/A</f>
        <v>#N/A</v>
      </c>
      <c r="AZ95" s="324" t="e">
        <f>#N/A</f>
        <v>#N/A</v>
      </c>
      <c r="BA95" s="324" t="e">
        <f>#N/A</f>
        <v>#N/A</v>
      </c>
      <c r="BB95" s="324" t="e">
        <f t="shared" si="55"/>
        <v>#N/A</v>
      </c>
      <c r="BC95" s="405" t="s">
        <v>2016</v>
      </c>
      <c r="BD95" s="432" t="e">
        <f>#N/A</f>
        <v>#N/A</v>
      </c>
      <c r="BE95" s="324" t="e">
        <f t="shared" si="38"/>
        <v>#N/A</v>
      </c>
      <c r="BH95" s="324" t="e">
        <f>#N/A</f>
        <v>#N/A</v>
      </c>
      <c r="BI95" s="324" t="e">
        <f>#N/A</f>
        <v>#N/A</v>
      </c>
      <c r="BJ95" s="324" t="e">
        <f>#N/A</f>
        <v>#N/A</v>
      </c>
      <c r="BK95" s="324" t="e">
        <f t="shared" si="56"/>
        <v>#N/A</v>
      </c>
      <c r="BL95" s="405" t="s">
        <v>2016</v>
      </c>
      <c r="BM95" s="432" t="e">
        <f>#N/A</f>
        <v>#N/A</v>
      </c>
      <c r="BN95" s="324" t="e">
        <f t="shared" si="39"/>
        <v>#N/A</v>
      </c>
      <c r="BQ95" s="324" t="e">
        <f>#N/A</f>
        <v>#N/A</v>
      </c>
      <c r="BR95" s="324" t="e">
        <f>#N/A</f>
        <v>#N/A</v>
      </c>
      <c r="BS95" s="324" t="e">
        <f>#N/A</f>
        <v>#N/A</v>
      </c>
      <c r="BT95" s="324" t="e">
        <f t="shared" si="57"/>
        <v>#N/A</v>
      </c>
      <c r="BU95" s="405"/>
      <c r="BV95" s="432" t="e">
        <f>#N/A</f>
        <v>#N/A</v>
      </c>
      <c r="BW95" s="324" t="e">
        <f t="shared" si="40"/>
        <v>#N/A</v>
      </c>
      <c r="BZ95" s="324" t="e">
        <f>#N/A</f>
        <v>#N/A</v>
      </c>
      <c r="CA95" s="324" t="e">
        <f>#N/A</f>
        <v>#N/A</v>
      </c>
      <c r="CB95" s="324" t="e">
        <f>#N/A</f>
        <v>#N/A</v>
      </c>
      <c r="CC95" s="324" t="e">
        <f t="shared" si="58"/>
        <v>#N/A</v>
      </c>
      <c r="CD95" s="405"/>
      <c r="CE95" s="432" t="e">
        <f>#N/A</f>
        <v>#N/A</v>
      </c>
      <c r="CF95" s="324" t="e">
        <f t="shared" si="41"/>
        <v>#N/A</v>
      </c>
    </row>
    <row r="96" spans="1:84">
      <c r="A96" s="324" t="e">
        <f>#N/A</f>
        <v>#N/A</v>
      </c>
      <c r="B96" s="324" t="e">
        <f>#N/A</f>
        <v>#N/A</v>
      </c>
      <c r="C96" s="429" t="e">
        <f>#N/A</f>
        <v>#N/A</v>
      </c>
      <c r="D96" s="324" t="e">
        <f>#N/A</f>
        <v>#N/A</v>
      </c>
      <c r="E96" s="430" t="e">
        <f>#N/A</f>
        <v>#N/A</v>
      </c>
      <c r="F96" s="324" t="e">
        <f>#N/A</f>
        <v>#N/A</v>
      </c>
      <c r="G96" s="324" t="e">
        <f>#N/A</f>
        <v>#N/A</v>
      </c>
      <c r="H96" s="324" t="e">
        <f>#N/A</f>
        <v>#N/A</v>
      </c>
      <c r="I96" s="324" t="e">
        <f>#N/A</f>
        <v>#N/A</v>
      </c>
      <c r="J96" s="324" t="e">
        <f>#N/A</f>
        <v>#N/A</v>
      </c>
      <c r="K96" s="324" t="e">
        <f>#N/A</f>
        <v>#N/A</v>
      </c>
      <c r="M96" s="325">
        <v>94</v>
      </c>
      <c r="O96" s="324" t="e">
        <f t="shared" si="42"/>
        <v>#N/A</v>
      </c>
      <c r="P96" s="324" t="e">
        <f t="shared" si="43"/>
        <v>#N/A</v>
      </c>
      <c r="Q96" s="324" t="e">
        <f t="shared" si="34"/>
        <v>#N/A</v>
      </c>
      <c r="R96" s="324" t="e">
        <f t="shared" si="35"/>
        <v>#N/A</v>
      </c>
      <c r="S96" s="324" t="e">
        <f t="shared" si="44"/>
        <v>#N/A</v>
      </c>
      <c r="T96" s="324" t="e">
        <f t="shared" si="45"/>
        <v>#N/A</v>
      </c>
      <c r="U96" s="405">
        <f t="shared" si="59"/>
        <v>94</v>
      </c>
      <c r="V96" s="405" t="s">
        <v>2016</v>
      </c>
      <c r="W96" s="431" t="e">
        <f>#N/A</f>
        <v>#N/A</v>
      </c>
      <c r="X96" s="407">
        <f t="shared" si="46"/>
        <v>94</v>
      </c>
      <c r="Y96" s="405">
        <f t="shared" si="36"/>
        <v>0</v>
      </c>
      <c r="Z96" s="324" t="e">
        <f t="shared" si="47"/>
        <v>#N/A</v>
      </c>
      <c r="AA96" s="324" t="e">
        <f t="shared" si="48"/>
        <v>#N/A</v>
      </c>
      <c r="AB96" s="324" t="e">
        <f t="shared" si="49"/>
        <v>#N/A</v>
      </c>
      <c r="AC96" s="324" t="e">
        <f t="shared" si="50"/>
        <v>#N/A</v>
      </c>
      <c r="AD96" s="324" t="e">
        <f t="shared" si="51"/>
        <v>#N/A</v>
      </c>
      <c r="AE96" s="324" t="e">
        <f t="shared" si="52"/>
        <v>#N/A</v>
      </c>
      <c r="AG96" s="324" t="e">
        <f>#N/A</f>
        <v>#N/A</v>
      </c>
      <c r="AH96" s="324" t="e">
        <f>#N/A</f>
        <v>#N/A</v>
      </c>
      <c r="AI96" s="324" t="e">
        <f>#N/A</f>
        <v>#N/A</v>
      </c>
      <c r="AJ96" s="324" t="e">
        <f t="shared" si="53"/>
        <v>#N/A</v>
      </c>
      <c r="AK96" s="324">
        <v>94</v>
      </c>
      <c r="AL96" s="432"/>
      <c r="AP96" s="324" t="e">
        <f>#N/A</f>
        <v>#N/A</v>
      </c>
      <c r="AQ96" s="324" t="e">
        <f>#N/A</f>
        <v>#N/A</v>
      </c>
      <c r="AR96" s="324" t="e">
        <f>#N/A</f>
        <v>#N/A</v>
      </c>
      <c r="AS96" s="324" t="e">
        <f t="shared" si="54"/>
        <v>#N/A</v>
      </c>
      <c r="AT96" s="405" t="s">
        <v>2016</v>
      </c>
      <c r="AU96" s="432" t="e">
        <f>#N/A</f>
        <v>#N/A</v>
      </c>
      <c r="AV96" s="324" t="e">
        <f t="shared" si="37"/>
        <v>#N/A</v>
      </c>
      <c r="AY96" s="324" t="e">
        <f>#N/A</f>
        <v>#N/A</v>
      </c>
      <c r="AZ96" s="324" t="e">
        <f>#N/A</f>
        <v>#N/A</v>
      </c>
      <c r="BA96" s="324" t="e">
        <f>#N/A</f>
        <v>#N/A</v>
      </c>
      <c r="BB96" s="324" t="e">
        <f t="shared" si="55"/>
        <v>#N/A</v>
      </c>
      <c r="BC96" s="405" t="s">
        <v>2016</v>
      </c>
      <c r="BD96" s="432" t="e">
        <f>#N/A</f>
        <v>#N/A</v>
      </c>
      <c r="BE96" s="324" t="e">
        <f t="shared" si="38"/>
        <v>#N/A</v>
      </c>
      <c r="BH96" s="324" t="e">
        <f>#N/A</f>
        <v>#N/A</v>
      </c>
      <c r="BI96" s="324" t="e">
        <f>#N/A</f>
        <v>#N/A</v>
      </c>
      <c r="BJ96" s="324" t="e">
        <f>#N/A</f>
        <v>#N/A</v>
      </c>
      <c r="BK96" s="324" t="e">
        <f t="shared" si="56"/>
        <v>#N/A</v>
      </c>
      <c r="BL96" s="405" t="s">
        <v>2016</v>
      </c>
      <c r="BM96" s="432" t="e">
        <f>#N/A</f>
        <v>#N/A</v>
      </c>
      <c r="BN96" s="324" t="e">
        <f t="shared" si="39"/>
        <v>#N/A</v>
      </c>
      <c r="BQ96" s="324" t="e">
        <f>#N/A</f>
        <v>#N/A</v>
      </c>
      <c r="BR96" s="324" t="e">
        <f>#N/A</f>
        <v>#N/A</v>
      </c>
      <c r="BS96" s="324" t="e">
        <f>#N/A</f>
        <v>#N/A</v>
      </c>
      <c r="BT96" s="324" t="e">
        <f t="shared" si="57"/>
        <v>#N/A</v>
      </c>
      <c r="BU96" s="405"/>
      <c r="BV96" s="432" t="e">
        <f>#N/A</f>
        <v>#N/A</v>
      </c>
      <c r="BW96" s="324" t="e">
        <f t="shared" si="40"/>
        <v>#N/A</v>
      </c>
      <c r="BZ96" s="324" t="e">
        <f>#N/A</f>
        <v>#N/A</v>
      </c>
      <c r="CA96" s="324" t="e">
        <f>#N/A</f>
        <v>#N/A</v>
      </c>
      <c r="CB96" s="324" t="e">
        <f>#N/A</f>
        <v>#N/A</v>
      </c>
      <c r="CC96" s="324" t="e">
        <f t="shared" si="58"/>
        <v>#N/A</v>
      </c>
      <c r="CD96" s="405"/>
      <c r="CE96" s="432" t="e">
        <f>#N/A</f>
        <v>#N/A</v>
      </c>
      <c r="CF96" s="324" t="e">
        <f t="shared" si="41"/>
        <v>#N/A</v>
      </c>
    </row>
    <row r="97" spans="1:84">
      <c r="A97" s="324" t="e">
        <f>#N/A</f>
        <v>#N/A</v>
      </c>
      <c r="B97" s="324" t="e">
        <f>#N/A</f>
        <v>#N/A</v>
      </c>
      <c r="C97" s="429" t="e">
        <f>#N/A</f>
        <v>#N/A</v>
      </c>
      <c r="D97" s="324" t="e">
        <f>#N/A</f>
        <v>#N/A</v>
      </c>
      <c r="E97" s="430" t="e">
        <f>#N/A</f>
        <v>#N/A</v>
      </c>
      <c r="F97" s="324" t="e">
        <f>#N/A</f>
        <v>#N/A</v>
      </c>
      <c r="G97" s="324" t="e">
        <f>#N/A</f>
        <v>#N/A</v>
      </c>
      <c r="H97" s="324" t="e">
        <f>#N/A</f>
        <v>#N/A</v>
      </c>
      <c r="I97" s="324" t="e">
        <f>#N/A</f>
        <v>#N/A</v>
      </c>
      <c r="J97" s="324" t="e">
        <f>#N/A</f>
        <v>#N/A</v>
      </c>
      <c r="K97" s="324" t="e">
        <f>#N/A</f>
        <v>#N/A</v>
      </c>
      <c r="M97" s="325">
        <v>95</v>
      </c>
      <c r="O97" s="324" t="e">
        <f t="shared" si="42"/>
        <v>#N/A</v>
      </c>
      <c r="P97" s="324" t="e">
        <f t="shared" si="43"/>
        <v>#N/A</v>
      </c>
      <c r="Q97" s="324" t="e">
        <f t="shared" si="34"/>
        <v>#N/A</v>
      </c>
      <c r="R97" s="324" t="e">
        <f t="shared" si="35"/>
        <v>#N/A</v>
      </c>
      <c r="S97" s="324" t="e">
        <f t="shared" si="44"/>
        <v>#N/A</v>
      </c>
      <c r="T97" s="324" t="e">
        <f t="shared" si="45"/>
        <v>#N/A</v>
      </c>
      <c r="U97" s="405">
        <f t="shared" si="59"/>
        <v>95</v>
      </c>
      <c r="V97" s="405" t="s">
        <v>2016</v>
      </c>
      <c r="W97" s="431" t="e">
        <f>#N/A</f>
        <v>#N/A</v>
      </c>
      <c r="X97" s="407">
        <f t="shared" si="46"/>
        <v>95</v>
      </c>
      <c r="Y97" s="405">
        <f t="shared" si="36"/>
        <v>0</v>
      </c>
      <c r="Z97" s="324" t="e">
        <f t="shared" si="47"/>
        <v>#N/A</v>
      </c>
      <c r="AA97" s="324" t="e">
        <f t="shared" si="48"/>
        <v>#N/A</v>
      </c>
      <c r="AB97" s="324" t="e">
        <f t="shared" si="49"/>
        <v>#N/A</v>
      </c>
      <c r="AC97" s="324" t="e">
        <f t="shared" si="50"/>
        <v>#N/A</v>
      </c>
      <c r="AD97" s="324" t="e">
        <f t="shared" si="51"/>
        <v>#N/A</v>
      </c>
      <c r="AE97" s="324" t="e">
        <f t="shared" si="52"/>
        <v>#N/A</v>
      </c>
      <c r="AG97" s="324" t="e">
        <f>#N/A</f>
        <v>#N/A</v>
      </c>
      <c r="AH97" s="324" t="e">
        <f>#N/A</f>
        <v>#N/A</v>
      </c>
      <c r="AI97" s="324" t="e">
        <f>#N/A</f>
        <v>#N/A</v>
      </c>
      <c r="AJ97" s="324" t="e">
        <f t="shared" si="53"/>
        <v>#N/A</v>
      </c>
      <c r="AK97" s="324">
        <v>95</v>
      </c>
      <c r="AL97" s="432"/>
      <c r="AP97" s="324" t="e">
        <f>#N/A</f>
        <v>#N/A</v>
      </c>
      <c r="AQ97" s="324" t="e">
        <f>#N/A</f>
        <v>#N/A</v>
      </c>
      <c r="AR97" s="324" t="e">
        <f>#N/A</f>
        <v>#N/A</v>
      </c>
      <c r="AS97" s="324" t="e">
        <f t="shared" si="54"/>
        <v>#N/A</v>
      </c>
      <c r="AT97" s="405" t="s">
        <v>2016</v>
      </c>
      <c r="AU97" s="432" t="e">
        <f>#N/A</f>
        <v>#N/A</v>
      </c>
      <c r="AV97" s="324" t="e">
        <f t="shared" si="37"/>
        <v>#N/A</v>
      </c>
      <c r="AY97" s="324" t="e">
        <f>#N/A</f>
        <v>#N/A</v>
      </c>
      <c r="AZ97" s="324" t="e">
        <f>#N/A</f>
        <v>#N/A</v>
      </c>
      <c r="BA97" s="324" t="e">
        <f>#N/A</f>
        <v>#N/A</v>
      </c>
      <c r="BB97" s="324" t="e">
        <f t="shared" si="55"/>
        <v>#N/A</v>
      </c>
      <c r="BC97" s="405" t="s">
        <v>2016</v>
      </c>
      <c r="BD97" s="432" t="e">
        <f>#N/A</f>
        <v>#N/A</v>
      </c>
      <c r="BE97" s="324" t="e">
        <f t="shared" si="38"/>
        <v>#N/A</v>
      </c>
      <c r="BH97" s="324" t="e">
        <f>#N/A</f>
        <v>#N/A</v>
      </c>
      <c r="BI97" s="324" t="e">
        <f>#N/A</f>
        <v>#N/A</v>
      </c>
      <c r="BJ97" s="324" t="e">
        <f>#N/A</f>
        <v>#N/A</v>
      </c>
      <c r="BK97" s="324" t="e">
        <f t="shared" si="56"/>
        <v>#N/A</v>
      </c>
      <c r="BL97" s="405" t="s">
        <v>2016</v>
      </c>
      <c r="BM97" s="432" t="e">
        <f>#N/A</f>
        <v>#N/A</v>
      </c>
      <c r="BN97" s="324" t="e">
        <f t="shared" si="39"/>
        <v>#N/A</v>
      </c>
      <c r="BQ97" s="324" t="e">
        <f>#N/A</f>
        <v>#N/A</v>
      </c>
      <c r="BR97" s="324" t="e">
        <f>#N/A</f>
        <v>#N/A</v>
      </c>
      <c r="BS97" s="324" t="e">
        <f>#N/A</f>
        <v>#N/A</v>
      </c>
      <c r="BT97" s="324" t="e">
        <f t="shared" si="57"/>
        <v>#N/A</v>
      </c>
      <c r="BU97" s="405"/>
      <c r="BV97" s="432" t="e">
        <f>#N/A</f>
        <v>#N/A</v>
      </c>
      <c r="BW97" s="324" t="e">
        <f t="shared" si="40"/>
        <v>#N/A</v>
      </c>
      <c r="BZ97" s="324" t="e">
        <f>#N/A</f>
        <v>#N/A</v>
      </c>
      <c r="CA97" s="324" t="e">
        <f>#N/A</f>
        <v>#N/A</v>
      </c>
      <c r="CB97" s="324" t="e">
        <f>#N/A</f>
        <v>#N/A</v>
      </c>
      <c r="CC97" s="324" t="e">
        <f t="shared" si="58"/>
        <v>#N/A</v>
      </c>
      <c r="CD97" s="405"/>
      <c r="CE97" s="432" t="e">
        <f>#N/A</f>
        <v>#N/A</v>
      </c>
      <c r="CF97" s="324" t="e">
        <f t="shared" si="41"/>
        <v>#N/A</v>
      </c>
    </row>
    <row r="98" spans="1:84">
      <c r="A98" s="324" t="e">
        <f>#N/A</f>
        <v>#N/A</v>
      </c>
      <c r="B98" s="324" t="e">
        <f>#N/A</f>
        <v>#N/A</v>
      </c>
      <c r="C98" s="429" t="e">
        <f>#N/A</f>
        <v>#N/A</v>
      </c>
      <c r="D98" s="324" t="e">
        <f>#N/A</f>
        <v>#N/A</v>
      </c>
      <c r="E98" s="430" t="e">
        <f>#N/A</f>
        <v>#N/A</v>
      </c>
      <c r="F98" s="324" t="e">
        <f>#N/A</f>
        <v>#N/A</v>
      </c>
      <c r="G98" s="324" t="e">
        <f>#N/A</f>
        <v>#N/A</v>
      </c>
      <c r="H98" s="324" t="e">
        <f>#N/A</f>
        <v>#N/A</v>
      </c>
      <c r="I98" s="324" t="e">
        <f>#N/A</f>
        <v>#N/A</v>
      </c>
      <c r="J98" s="324" t="e">
        <f>#N/A</f>
        <v>#N/A</v>
      </c>
      <c r="K98" s="324" t="e">
        <f>#N/A</f>
        <v>#N/A</v>
      </c>
      <c r="M98" s="325">
        <v>96</v>
      </c>
      <c r="O98" s="324" t="e">
        <f t="shared" si="42"/>
        <v>#N/A</v>
      </c>
      <c r="P98" s="324" t="e">
        <f t="shared" si="43"/>
        <v>#N/A</v>
      </c>
      <c r="Q98" s="324" t="e">
        <f t="shared" si="34"/>
        <v>#N/A</v>
      </c>
      <c r="R98" s="324" t="e">
        <f t="shared" si="35"/>
        <v>#N/A</v>
      </c>
      <c r="S98" s="324" t="e">
        <f t="shared" si="44"/>
        <v>#N/A</v>
      </c>
      <c r="T98" s="324" t="e">
        <f t="shared" si="45"/>
        <v>#N/A</v>
      </c>
      <c r="U98" s="405">
        <f t="shared" si="59"/>
        <v>96</v>
      </c>
      <c r="V98" s="405" t="s">
        <v>2016</v>
      </c>
      <c r="W98" s="431" t="e">
        <f>#N/A</f>
        <v>#N/A</v>
      </c>
      <c r="X98" s="407">
        <f t="shared" si="46"/>
        <v>96</v>
      </c>
      <c r="Y98" s="405">
        <f t="shared" si="36"/>
        <v>0</v>
      </c>
      <c r="Z98" s="324" t="e">
        <f t="shared" si="47"/>
        <v>#N/A</v>
      </c>
      <c r="AA98" s="324" t="e">
        <f t="shared" si="48"/>
        <v>#N/A</v>
      </c>
      <c r="AB98" s="324" t="e">
        <f t="shared" si="49"/>
        <v>#N/A</v>
      </c>
      <c r="AC98" s="324" t="e">
        <f t="shared" si="50"/>
        <v>#N/A</v>
      </c>
      <c r="AD98" s="324" t="e">
        <f t="shared" si="51"/>
        <v>#N/A</v>
      </c>
      <c r="AE98" s="324" t="e">
        <f t="shared" si="52"/>
        <v>#N/A</v>
      </c>
      <c r="AG98" s="324" t="e">
        <f>#N/A</f>
        <v>#N/A</v>
      </c>
      <c r="AH98" s="324" t="e">
        <f>#N/A</f>
        <v>#N/A</v>
      </c>
      <c r="AI98" s="324" t="e">
        <f>#N/A</f>
        <v>#N/A</v>
      </c>
      <c r="AJ98" s="324" t="e">
        <f t="shared" si="53"/>
        <v>#N/A</v>
      </c>
      <c r="AK98" s="324">
        <v>96</v>
      </c>
      <c r="AL98" s="432"/>
      <c r="AP98" s="324" t="e">
        <f>#N/A</f>
        <v>#N/A</v>
      </c>
      <c r="AQ98" s="324" t="e">
        <f>#N/A</f>
        <v>#N/A</v>
      </c>
      <c r="AR98" s="324" t="e">
        <f>#N/A</f>
        <v>#N/A</v>
      </c>
      <c r="AS98" s="324" t="e">
        <f t="shared" si="54"/>
        <v>#N/A</v>
      </c>
      <c r="AT98" s="405" t="s">
        <v>2016</v>
      </c>
      <c r="AU98" s="432" t="e">
        <f>#N/A</f>
        <v>#N/A</v>
      </c>
      <c r="AV98" s="324" t="e">
        <f t="shared" si="37"/>
        <v>#N/A</v>
      </c>
      <c r="AY98" s="324" t="e">
        <f>#N/A</f>
        <v>#N/A</v>
      </c>
      <c r="AZ98" s="324" t="e">
        <f>#N/A</f>
        <v>#N/A</v>
      </c>
      <c r="BA98" s="324" t="e">
        <f>#N/A</f>
        <v>#N/A</v>
      </c>
      <c r="BB98" s="324" t="e">
        <f t="shared" si="55"/>
        <v>#N/A</v>
      </c>
      <c r="BC98" s="405" t="s">
        <v>2016</v>
      </c>
      <c r="BD98" s="432" t="e">
        <f>#N/A</f>
        <v>#N/A</v>
      </c>
      <c r="BE98" s="324" t="e">
        <f t="shared" si="38"/>
        <v>#N/A</v>
      </c>
      <c r="BH98" s="324" t="e">
        <f>#N/A</f>
        <v>#N/A</v>
      </c>
      <c r="BI98" s="324" t="e">
        <f>#N/A</f>
        <v>#N/A</v>
      </c>
      <c r="BJ98" s="324" t="e">
        <f>#N/A</f>
        <v>#N/A</v>
      </c>
      <c r="BK98" s="324" t="e">
        <f t="shared" si="56"/>
        <v>#N/A</v>
      </c>
      <c r="BL98" s="405" t="s">
        <v>2016</v>
      </c>
      <c r="BM98" s="432" t="e">
        <f>#N/A</f>
        <v>#N/A</v>
      </c>
      <c r="BN98" s="324" t="e">
        <f t="shared" si="39"/>
        <v>#N/A</v>
      </c>
      <c r="BQ98" s="324" t="e">
        <f>#N/A</f>
        <v>#N/A</v>
      </c>
      <c r="BR98" s="324" t="e">
        <f>#N/A</f>
        <v>#N/A</v>
      </c>
      <c r="BS98" s="324" t="e">
        <f>#N/A</f>
        <v>#N/A</v>
      </c>
      <c r="BT98" s="324" t="e">
        <f t="shared" si="57"/>
        <v>#N/A</v>
      </c>
      <c r="BU98" s="405"/>
      <c r="BV98" s="432" t="e">
        <f>#N/A</f>
        <v>#N/A</v>
      </c>
      <c r="BW98" s="324" t="e">
        <f t="shared" si="40"/>
        <v>#N/A</v>
      </c>
      <c r="BZ98" s="324" t="e">
        <f>#N/A</f>
        <v>#N/A</v>
      </c>
      <c r="CA98" s="324" t="e">
        <f>#N/A</f>
        <v>#N/A</v>
      </c>
      <c r="CB98" s="324" t="e">
        <f>#N/A</f>
        <v>#N/A</v>
      </c>
      <c r="CC98" s="324" t="e">
        <f t="shared" si="58"/>
        <v>#N/A</v>
      </c>
      <c r="CD98" s="405"/>
      <c r="CE98" s="432" t="e">
        <f>#N/A</f>
        <v>#N/A</v>
      </c>
      <c r="CF98" s="324" t="e">
        <f t="shared" si="41"/>
        <v>#N/A</v>
      </c>
    </row>
    <row r="99" spans="1:84">
      <c r="A99" s="324" t="e">
        <f>#N/A</f>
        <v>#N/A</v>
      </c>
      <c r="B99" s="324" t="e">
        <f>#N/A</f>
        <v>#N/A</v>
      </c>
      <c r="C99" s="429" t="e">
        <f>#N/A</f>
        <v>#N/A</v>
      </c>
      <c r="D99" s="324" t="e">
        <f>#N/A</f>
        <v>#N/A</v>
      </c>
      <c r="E99" s="430" t="e">
        <f>#N/A</f>
        <v>#N/A</v>
      </c>
      <c r="F99" s="324" t="e">
        <f>#N/A</f>
        <v>#N/A</v>
      </c>
      <c r="G99" s="324" t="e">
        <f>#N/A</f>
        <v>#N/A</v>
      </c>
      <c r="H99" s="324" t="e">
        <f>#N/A</f>
        <v>#N/A</v>
      </c>
      <c r="I99" s="324" t="e">
        <f>#N/A</f>
        <v>#N/A</v>
      </c>
      <c r="J99" s="324" t="e">
        <f>#N/A</f>
        <v>#N/A</v>
      </c>
      <c r="K99" s="324" t="e">
        <f>#N/A</f>
        <v>#N/A</v>
      </c>
      <c r="M99" s="325">
        <v>97</v>
      </c>
      <c r="O99" s="324" t="e">
        <f t="shared" si="42"/>
        <v>#N/A</v>
      </c>
      <c r="P99" s="324" t="e">
        <f t="shared" si="43"/>
        <v>#N/A</v>
      </c>
      <c r="Q99" s="324" t="e">
        <f t="shared" ref="Q99:Q130" si="60">VLOOKUP($Z99,$A$3:$O$131,15,0)+VLOOKUP($AA99,$A$3:$O$131,15,0)+VLOOKUP($AB99,$A$3:$O$131,15,0)+VLOOKUP($AC99,$A$3:$O$131,15,0)+VLOOKUP($AD99,$A$3:$O$131,15,0)+VLOOKUP($AE99,$A$3:$O$131,15,0)</f>
        <v>#N/A</v>
      </c>
      <c r="R99" s="324" t="e">
        <f t="shared" ref="R99:R130" si="61">IF(AH99=0,0,VLOOKUP($Z99,$A$3:$O$130,15,0))+IF(AQ99=0,0,VLOOKUP($AA99,$A$3:$O$130,15,0))+IF(AZ99=0,0,VLOOKUP($AB99,$A$3:$O$130,15,0))+IF(BI99=0,0,VLOOKUP($AC99,$A$3:$O$130,15,0))+IF(BR99=0,0,VLOOKUP($AD99,$A$3:$O$130,15,0))+IF(CA99=0,0,VLOOKUP($AE99,$A$3:$O$130,15,0))</f>
        <v>#N/A</v>
      </c>
      <c r="S99" s="324" t="e">
        <f t="shared" si="44"/>
        <v>#N/A</v>
      </c>
      <c r="T99" s="324" t="e">
        <f t="shared" si="45"/>
        <v>#N/A</v>
      </c>
      <c r="U99" s="405">
        <f t="shared" si="59"/>
        <v>97</v>
      </c>
      <c r="V99" s="405" t="s">
        <v>2016</v>
      </c>
      <c r="W99" s="431" t="e">
        <f>#N/A</f>
        <v>#N/A</v>
      </c>
      <c r="X99" s="407">
        <f t="shared" si="46"/>
        <v>97</v>
      </c>
      <c r="Y99" s="405">
        <f t="shared" ref="Y99:Y130" si="62">IF(TYPE(VLOOKUP(V99,$A$3:$O$130,15,0))&gt;3,0,VLOOKUP(V99,$A$3:$O$130,15,0))</f>
        <v>0</v>
      </c>
      <c r="Z99" s="324" t="e">
        <f t="shared" si="47"/>
        <v>#N/A</v>
      </c>
      <c r="AA99" s="324" t="e">
        <f t="shared" si="48"/>
        <v>#N/A</v>
      </c>
      <c r="AB99" s="324" t="e">
        <f t="shared" si="49"/>
        <v>#N/A</v>
      </c>
      <c r="AC99" s="324" t="e">
        <f t="shared" si="50"/>
        <v>#N/A</v>
      </c>
      <c r="AD99" s="324" t="e">
        <f t="shared" si="51"/>
        <v>#N/A</v>
      </c>
      <c r="AE99" s="324" t="e">
        <f t="shared" si="52"/>
        <v>#N/A</v>
      </c>
      <c r="AG99" s="324" t="e">
        <f>#N/A</f>
        <v>#N/A</v>
      </c>
      <c r="AH99" s="324" t="e">
        <f>#N/A</f>
        <v>#N/A</v>
      </c>
      <c r="AI99" s="324" t="e">
        <f>#N/A</f>
        <v>#N/A</v>
      </c>
      <c r="AJ99" s="324" t="e">
        <f t="shared" si="53"/>
        <v>#N/A</v>
      </c>
      <c r="AK99" s="324">
        <v>97</v>
      </c>
      <c r="AL99" s="432"/>
      <c r="AP99" s="324" t="e">
        <f>#N/A</f>
        <v>#N/A</v>
      </c>
      <c r="AQ99" s="324" t="e">
        <f>#N/A</f>
        <v>#N/A</v>
      </c>
      <c r="AR99" s="324" t="e">
        <f>#N/A</f>
        <v>#N/A</v>
      </c>
      <c r="AS99" s="324" t="e">
        <f t="shared" si="54"/>
        <v>#N/A</v>
      </c>
      <c r="AT99" s="405" t="s">
        <v>2016</v>
      </c>
      <c r="AU99" s="432" t="e">
        <f>#N/A</f>
        <v>#N/A</v>
      </c>
      <c r="AV99" s="324" t="e">
        <f t="shared" ref="AV99:AV130" si="63">IF(OR(AND(N(AP99)=0,N(AT99)=0),TYPE(MATCH($AA99,$Z99:$Z99,0))&gt;1),0,1)</f>
        <v>#N/A</v>
      </c>
      <c r="AY99" s="324" t="e">
        <f>#N/A</f>
        <v>#N/A</v>
      </c>
      <c r="AZ99" s="324" t="e">
        <f>#N/A</f>
        <v>#N/A</v>
      </c>
      <c r="BA99" s="324" t="e">
        <f>#N/A</f>
        <v>#N/A</v>
      </c>
      <c r="BB99" s="324" t="e">
        <f t="shared" si="55"/>
        <v>#N/A</v>
      </c>
      <c r="BC99" s="405" t="s">
        <v>2016</v>
      </c>
      <c r="BD99" s="432" t="e">
        <f>#N/A</f>
        <v>#N/A</v>
      </c>
      <c r="BE99" s="324" t="e">
        <f t="shared" ref="BE99:BE130" si="64">IF(OR(AND(N(AY99)=0,N(BC99)=0),TYPE(MATCH($AB99,$Z99:$AA99,0))&gt;1),0,1)</f>
        <v>#N/A</v>
      </c>
      <c r="BH99" s="324" t="e">
        <f>#N/A</f>
        <v>#N/A</v>
      </c>
      <c r="BI99" s="324" t="e">
        <f>#N/A</f>
        <v>#N/A</v>
      </c>
      <c r="BJ99" s="324" t="e">
        <f>#N/A</f>
        <v>#N/A</v>
      </c>
      <c r="BK99" s="324" t="e">
        <f t="shared" si="56"/>
        <v>#N/A</v>
      </c>
      <c r="BL99" s="405" t="s">
        <v>2016</v>
      </c>
      <c r="BM99" s="432" t="e">
        <f>#N/A</f>
        <v>#N/A</v>
      </c>
      <c r="BN99" s="324" t="e">
        <f t="shared" ref="BN99:BN130" si="65">IF(OR(AND(N(BH99)=0,N(BL99)=0),TYPE(MATCH($AC99,$Z99:$AB99,0))&gt;1),0,1)</f>
        <v>#N/A</v>
      </c>
      <c r="BQ99" s="324" t="e">
        <f>#N/A</f>
        <v>#N/A</v>
      </c>
      <c r="BR99" s="324" t="e">
        <f>#N/A</f>
        <v>#N/A</v>
      </c>
      <c r="BS99" s="324" t="e">
        <f>#N/A</f>
        <v>#N/A</v>
      </c>
      <c r="BT99" s="324" t="e">
        <f t="shared" si="57"/>
        <v>#N/A</v>
      </c>
      <c r="BU99" s="405"/>
      <c r="BV99" s="432" t="e">
        <f>#N/A</f>
        <v>#N/A</v>
      </c>
      <c r="BW99" s="324" t="e">
        <f t="shared" ref="BW99:BW130" si="66">IF(OR(AND(N(BQ99)=0,N(BU99)=0),TYPE(MATCH($AD99,$Z99:$AC99,0))&gt;1),0,1)</f>
        <v>#N/A</v>
      </c>
      <c r="BZ99" s="324" t="e">
        <f>#N/A</f>
        <v>#N/A</v>
      </c>
      <c r="CA99" s="324" t="e">
        <f>#N/A</f>
        <v>#N/A</v>
      </c>
      <c r="CB99" s="324" t="e">
        <f>#N/A</f>
        <v>#N/A</v>
      </c>
      <c r="CC99" s="324" t="e">
        <f t="shared" si="58"/>
        <v>#N/A</v>
      </c>
      <c r="CD99" s="405"/>
      <c r="CE99" s="432" t="e">
        <f>#N/A</f>
        <v>#N/A</v>
      </c>
      <c r="CF99" s="324" t="e">
        <f t="shared" ref="CF99:CF130" si="67">IF(OR(AND(N(BZ99)=0,N(CD99)=0),TYPE(MATCH($AE99,$Z99:$AD99,0))&gt;1),0,1)</f>
        <v>#N/A</v>
      </c>
    </row>
    <row r="100" spans="1:84">
      <c r="A100" s="324" t="e">
        <f>#N/A</f>
        <v>#N/A</v>
      </c>
      <c r="B100" s="324" t="e">
        <f>#N/A</f>
        <v>#N/A</v>
      </c>
      <c r="C100" s="429" t="e">
        <f>#N/A</f>
        <v>#N/A</v>
      </c>
      <c r="D100" s="324" t="e">
        <f>#N/A</f>
        <v>#N/A</v>
      </c>
      <c r="E100" s="430" t="e">
        <f>#N/A</f>
        <v>#N/A</v>
      </c>
      <c r="F100" s="324" t="e">
        <f>#N/A</f>
        <v>#N/A</v>
      </c>
      <c r="G100" s="324" t="e">
        <f>#N/A</f>
        <v>#N/A</v>
      </c>
      <c r="H100" s="324" t="e">
        <f>#N/A</f>
        <v>#N/A</v>
      </c>
      <c r="I100" s="324" t="e">
        <f>#N/A</f>
        <v>#N/A</v>
      </c>
      <c r="J100" s="324" t="e">
        <f>#N/A</f>
        <v>#N/A</v>
      </c>
      <c r="K100" s="324" t="e">
        <f>#N/A</f>
        <v>#N/A</v>
      </c>
      <c r="M100" s="325">
        <v>98</v>
      </c>
      <c r="O100" s="324" t="e">
        <f t="shared" si="42"/>
        <v>#N/A</v>
      </c>
      <c r="P100" s="324" t="e">
        <f t="shared" si="43"/>
        <v>#N/A</v>
      </c>
      <c r="Q100" s="324" t="e">
        <f t="shared" si="60"/>
        <v>#N/A</v>
      </c>
      <c r="R100" s="324" t="e">
        <f t="shared" si="61"/>
        <v>#N/A</v>
      </c>
      <c r="S100" s="324" t="e">
        <f t="shared" si="44"/>
        <v>#N/A</v>
      </c>
      <c r="T100" s="324" t="e">
        <f t="shared" si="45"/>
        <v>#N/A</v>
      </c>
      <c r="U100" s="405">
        <f t="shared" si="59"/>
        <v>98</v>
      </c>
      <c r="V100" s="405" t="s">
        <v>2016</v>
      </c>
      <c r="W100" s="431" t="e">
        <f>#N/A</f>
        <v>#N/A</v>
      </c>
      <c r="X100" s="407">
        <f t="shared" si="46"/>
        <v>98</v>
      </c>
      <c r="Y100" s="405">
        <f t="shared" si="62"/>
        <v>0</v>
      </c>
      <c r="Z100" s="324" t="e">
        <f t="shared" si="47"/>
        <v>#N/A</v>
      </c>
      <c r="AA100" s="324" t="e">
        <f t="shared" si="48"/>
        <v>#N/A</v>
      </c>
      <c r="AB100" s="324" t="e">
        <f t="shared" si="49"/>
        <v>#N/A</v>
      </c>
      <c r="AC100" s="324" t="e">
        <f t="shared" si="50"/>
        <v>#N/A</v>
      </c>
      <c r="AD100" s="324" t="e">
        <f t="shared" si="51"/>
        <v>#N/A</v>
      </c>
      <c r="AE100" s="324" t="e">
        <f t="shared" si="52"/>
        <v>#N/A</v>
      </c>
      <c r="AG100" s="324" t="e">
        <f>#N/A</f>
        <v>#N/A</v>
      </c>
      <c r="AH100" s="324" t="e">
        <f>#N/A</f>
        <v>#N/A</v>
      </c>
      <c r="AI100" s="324" t="e">
        <f>#N/A</f>
        <v>#N/A</v>
      </c>
      <c r="AJ100" s="324" t="e">
        <f t="shared" si="53"/>
        <v>#N/A</v>
      </c>
      <c r="AK100" s="324">
        <v>98</v>
      </c>
      <c r="AL100" s="432"/>
      <c r="AP100" s="324" t="e">
        <f>#N/A</f>
        <v>#N/A</v>
      </c>
      <c r="AQ100" s="324" t="e">
        <f>#N/A</f>
        <v>#N/A</v>
      </c>
      <c r="AR100" s="324" t="e">
        <f>#N/A</f>
        <v>#N/A</v>
      </c>
      <c r="AS100" s="324" t="e">
        <f t="shared" si="54"/>
        <v>#N/A</v>
      </c>
      <c r="AT100" s="405" t="s">
        <v>2016</v>
      </c>
      <c r="AU100" s="432" t="e">
        <f>#N/A</f>
        <v>#N/A</v>
      </c>
      <c r="AV100" s="324" t="e">
        <f t="shared" si="63"/>
        <v>#N/A</v>
      </c>
      <c r="AY100" s="324" t="e">
        <f>#N/A</f>
        <v>#N/A</v>
      </c>
      <c r="AZ100" s="324" t="e">
        <f>#N/A</f>
        <v>#N/A</v>
      </c>
      <c r="BA100" s="324" t="e">
        <f>#N/A</f>
        <v>#N/A</v>
      </c>
      <c r="BB100" s="324" t="e">
        <f t="shared" si="55"/>
        <v>#N/A</v>
      </c>
      <c r="BC100" s="405" t="s">
        <v>2016</v>
      </c>
      <c r="BD100" s="432" t="e">
        <f>#N/A</f>
        <v>#N/A</v>
      </c>
      <c r="BE100" s="324" t="e">
        <f t="shared" si="64"/>
        <v>#N/A</v>
      </c>
      <c r="BH100" s="324" t="e">
        <f>#N/A</f>
        <v>#N/A</v>
      </c>
      <c r="BI100" s="324" t="e">
        <f>#N/A</f>
        <v>#N/A</v>
      </c>
      <c r="BJ100" s="324" t="e">
        <f>#N/A</f>
        <v>#N/A</v>
      </c>
      <c r="BK100" s="324" t="e">
        <f t="shared" si="56"/>
        <v>#N/A</v>
      </c>
      <c r="BL100" s="405" t="s">
        <v>2016</v>
      </c>
      <c r="BM100" s="432" t="e">
        <f>#N/A</f>
        <v>#N/A</v>
      </c>
      <c r="BN100" s="324" t="e">
        <f t="shared" si="65"/>
        <v>#N/A</v>
      </c>
      <c r="BQ100" s="324" t="e">
        <f>#N/A</f>
        <v>#N/A</v>
      </c>
      <c r="BR100" s="324" t="e">
        <f>#N/A</f>
        <v>#N/A</v>
      </c>
      <c r="BS100" s="324" t="e">
        <f>#N/A</f>
        <v>#N/A</v>
      </c>
      <c r="BT100" s="324" t="e">
        <f t="shared" si="57"/>
        <v>#N/A</v>
      </c>
      <c r="BU100" s="405"/>
      <c r="BV100" s="432" t="e">
        <f>#N/A</f>
        <v>#N/A</v>
      </c>
      <c r="BW100" s="324" t="e">
        <f t="shared" si="66"/>
        <v>#N/A</v>
      </c>
      <c r="BZ100" s="324" t="e">
        <f>#N/A</f>
        <v>#N/A</v>
      </c>
      <c r="CA100" s="324" t="e">
        <f>#N/A</f>
        <v>#N/A</v>
      </c>
      <c r="CB100" s="324" t="e">
        <f>#N/A</f>
        <v>#N/A</v>
      </c>
      <c r="CC100" s="324" t="e">
        <f t="shared" si="58"/>
        <v>#N/A</v>
      </c>
      <c r="CD100" s="405"/>
      <c r="CE100" s="432" t="e">
        <f>#N/A</f>
        <v>#N/A</v>
      </c>
      <c r="CF100" s="324" t="e">
        <f t="shared" si="67"/>
        <v>#N/A</v>
      </c>
    </row>
    <row r="101" spans="1:84">
      <c r="A101" s="324" t="e">
        <f>#N/A</f>
        <v>#N/A</v>
      </c>
      <c r="B101" s="324" t="e">
        <f>#N/A</f>
        <v>#N/A</v>
      </c>
      <c r="C101" s="429" t="e">
        <f>#N/A</f>
        <v>#N/A</v>
      </c>
      <c r="D101" s="324" t="e">
        <f>#N/A</f>
        <v>#N/A</v>
      </c>
      <c r="E101" s="430" t="e">
        <f>#N/A</f>
        <v>#N/A</v>
      </c>
      <c r="F101" s="324" t="e">
        <f>#N/A</f>
        <v>#N/A</v>
      </c>
      <c r="G101" s="324" t="e">
        <f>#N/A</f>
        <v>#N/A</v>
      </c>
      <c r="H101" s="324" t="e">
        <f>#N/A</f>
        <v>#N/A</v>
      </c>
      <c r="I101" s="324" t="e">
        <f>#N/A</f>
        <v>#N/A</v>
      </c>
      <c r="J101" s="324" t="e">
        <f>#N/A</f>
        <v>#N/A</v>
      </c>
      <c r="K101" s="324" t="e">
        <f>#N/A</f>
        <v>#N/A</v>
      </c>
      <c r="M101" s="325">
        <v>99</v>
      </c>
      <c r="O101" s="324" t="e">
        <f t="shared" si="42"/>
        <v>#N/A</v>
      </c>
      <c r="P101" s="324" t="e">
        <f t="shared" si="43"/>
        <v>#N/A</v>
      </c>
      <c r="Q101" s="324" t="e">
        <f t="shared" si="60"/>
        <v>#N/A</v>
      </c>
      <c r="R101" s="324" t="e">
        <f t="shared" si="61"/>
        <v>#N/A</v>
      </c>
      <c r="S101" s="324" t="e">
        <f t="shared" si="44"/>
        <v>#N/A</v>
      </c>
      <c r="T101" s="324" t="e">
        <f t="shared" si="45"/>
        <v>#N/A</v>
      </c>
      <c r="U101" s="405">
        <f t="shared" si="59"/>
        <v>99</v>
      </c>
      <c r="V101" s="405" t="s">
        <v>2016</v>
      </c>
      <c r="W101" s="431" t="e">
        <f>#N/A</f>
        <v>#N/A</v>
      </c>
      <c r="X101" s="407">
        <f t="shared" si="46"/>
        <v>99</v>
      </c>
      <c r="Y101" s="405">
        <f t="shared" si="62"/>
        <v>0</v>
      </c>
      <c r="Z101" s="324" t="e">
        <f t="shared" si="47"/>
        <v>#N/A</v>
      </c>
      <c r="AA101" s="324" t="e">
        <f t="shared" si="48"/>
        <v>#N/A</v>
      </c>
      <c r="AB101" s="324" t="e">
        <f t="shared" si="49"/>
        <v>#N/A</v>
      </c>
      <c r="AC101" s="324" t="e">
        <f t="shared" si="50"/>
        <v>#N/A</v>
      </c>
      <c r="AD101" s="324" t="e">
        <f t="shared" si="51"/>
        <v>#N/A</v>
      </c>
      <c r="AE101" s="324" t="e">
        <f t="shared" si="52"/>
        <v>#N/A</v>
      </c>
      <c r="AG101" s="324" t="e">
        <f>#N/A</f>
        <v>#N/A</v>
      </c>
      <c r="AH101" s="324" t="e">
        <f>#N/A</f>
        <v>#N/A</v>
      </c>
      <c r="AI101" s="324" t="e">
        <f>#N/A</f>
        <v>#N/A</v>
      </c>
      <c r="AJ101" s="324" t="e">
        <f t="shared" si="53"/>
        <v>#N/A</v>
      </c>
      <c r="AK101" s="324">
        <v>99</v>
      </c>
      <c r="AL101" s="432"/>
      <c r="AP101" s="324" t="e">
        <f>#N/A</f>
        <v>#N/A</v>
      </c>
      <c r="AQ101" s="324" t="e">
        <f>#N/A</f>
        <v>#N/A</v>
      </c>
      <c r="AR101" s="324" t="e">
        <f>#N/A</f>
        <v>#N/A</v>
      </c>
      <c r="AS101" s="324" t="e">
        <f t="shared" si="54"/>
        <v>#N/A</v>
      </c>
      <c r="AT101" s="405" t="s">
        <v>2016</v>
      </c>
      <c r="AU101" s="432" t="e">
        <f>#N/A</f>
        <v>#N/A</v>
      </c>
      <c r="AV101" s="324" t="e">
        <f t="shared" si="63"/>
        <v>#N/A</v>
      </c>
      <c r="AY101" s="324" t="e">
        <f>#N/A</f>
        <v>#N/A</v>
      </c>
      <c r="AZ101" s="324" t="e">
        <f>#N/A</f>
        <v>#N/A</v>
      </c>
      <c r="BA101" s="324" t="e">
        <f>#N/A</f>
        <v>#N/A</v>
      </c>
      <c r="BB101" s="324" t="e">
        <f t="shared" si="55"/>
        <v>#N/A</v>
      </c>
      <c r="BC101" s="405" t="s">
        <v>2016</v>
      </c>
      <c r="BD101" s="432" t="e">
        <f>#N/A</f>
        <v>#N/A</v>
      </c>
      <c r="BE101" s="324" t="e">
        <f t="shared" si="64"/>
        <v>#N/A</v>
      </c>
      <c r="BH101" s="324" t="e">
        <f>#N/A</f>
        <v>#N/A</v>
      </c>
      <c r="BI101" s="324" t="e">
        <f>#N/A</f>
        <v>#N/A</v>
      </c>
      <c r="BJ101" s="324" t="e">
        <f>#N/A</f>
        <v>#N/A</v>
      </c>
      <c r="BK101" s="324" t="e">
        <f t="shared" si="56"/>
        <v>#N/A</v>
      </c>
      <c r="BL101" s="405" t="s">
        <v>2016</v>
      </c>
      <c r="BM101" s="432" t="e">
        <f>#N/A</f>
        <v>#N/A</v>
      </c>
      <c r="BN101" s="324" t="e">
        <f t="shared" si="65"/>
        <v>#N/A</v>
      </c>
      <c r="BQ101" s="324" t="e">
        <f>#N/A</f>
        <v>#N/A</v>
      </c>
      <c r="BR101" s="324" t="e">
        <f>#N/A</f>
        <v>#N/A</v>
      </c>
      <c r="BS101" s="324" t="e">
        <f>#N/A</f>
        <v>#N/A</v>
      </c>
      <c r="BT101" s="324" t="e">
        <f t="shared" si="57"/>
        <v>#N/A</v>
      </c>
      <c r="BU101" s="405"/>
      <c r="BV101" s="432" t="e">
        <f>#N/A</f>
        <v>#N/A</v>
      </c>
      <c r="BW101" s="324" t="e">
        <f t="shared" si="66"/>
        <v>#N/A</v>
      </c>
      <c r="BZ101" s="324" t="e">
        <f>#N/A</f>
        <v>#N/A</v>
      </c>
      <c r="CA101" s="324" t="e">
        <f>#N/A</f>
        <v>#N/A</v>
      </c>
      <c r="CB101" s="324" t="e">
        <f>#N/A</f>
        <v>#N/A</v>
      </c>
      <c r="CC101" s="324" t="e">
        <f t="shared" si="58"/>
        <v>#N/A</v>
      </c>
      <c r="CD101" s="405"/>
      <c r="CE101" s="432" t="e">
        <f>#N/A</f>
        <v>#N/A</v>
      </c>
      <c r="CF101" s="324" t="e">
        <f t="shared" si="67"/>
        <v>#N/A</v>
      </c>
    </row>
    <row r="102" spans="1:84">
      <c r="A102" s="324" t="e">
        <f>#N/A</f>
        <v>#N/A</v>
      </c>
      <c r="B102" s="324" t="e">
        <f>#N/A</f>
        <v>#N/A</v>
      </c>
      <c r="C102" s="429" t="e">
        <f>#N/A</f>
        <v>#N/A</v>
      </c>
      <c r="D102" s="324" t="e">
        <f>#N/A</f>
        <v>#N/A</v>
      </c>
      <c r="E102" s="430" t="e">
        <f>#N/A</f>
        <v>#N/A</v>
      </c>
      <c r="F102" s="324" t="e">
        <f>#N/A</f>
        <v>#N/A</v>
      </c>
      <c r="G102" s="324" t="e">
        <f>#N/A</f>
        <v>#N/A</v>
      </c>
      <c r="H102" s="324" t="e">
        <f>#N/A</f>
        <v>#N/A</v>
      </c>
      <c r="I102" s="324" t="e">
        <f>#N/A</f>
        <v>#N/A</v>
      </c>
      <c r="J102" s="324" t="e">
        <f>#N/A</f>
        <v>#N/A</v>
      </c>
      <c r="K102" s="324" t="e">
        <f>#N/A</f>
        <v>#N/A</v>
      </c>
      <c r="M102" s="325">
        <v>100</v>
      </c>
      <c r="O102" s="324" t="e">
        <f t="shared" si="42"/>
        <v>#N/A</v>
      </c>
      <c r="P102" s="324" t="e">
        <f t="shared" si="43"/>
        <v>#N/A</v>
      </c>
      <c r="Q102" s="324" t="e">
        <f t="shared" si="60"/>
        <v>#N/A</v>
      </c>
      <c r="R102" s="324" t="e">
        <f t="shared" si="61"/>
        <v>#N/A</v>
      </c>
      <c r="S102" s="324" t="e">
        <f t="shared" si="44"/>
        <v>#N/A</v>
      </c>
      <c r="T102" s="324" t="e">
        <f t="shared" si="45"/>
        <v>#N/A</v>
      </c>
      <c r="U102" s="405">
        <f t="shared" si="59"/>
        <v>100</v>
      </c>
      <c r="V102" s="405" t="s">
        <v>2016</v>
      </c>
      <c r="W102" s="431" t="e">
        <f>#N/A</f>
        <v>#N/A</v>
      </c>
      <c r="X102" s="407">
        <f t="shared" si="46"/>
        <v>100</v>
      </c>
      <c r="Y102" s="405">
        <f t="shared" si="62"/>
        <v>0</v>
      </c>
      <c r="Z102" s="324" t="e">
        <f t="shared" si="47"/>
        <v>#N/A</v>
      </c>
      <c r="AA102" s="324" t="e">
        <f t="shared" si="48"/>
        <v>#N/A</v>
      </c>
      <c r="AB102" s="324" t="e">
        <f t="shared" si="49"/>
        <v>#N/A</v>
      </c>
      <c r="AC102" s="324" t="e">
        <f t="shared" si="50"/>
        <v>#N/A</v>
      </c>
      <c r="AD102" s="324" t="e">
        <f t="shared" si="51"/>
        <v>#N/A</v>
      </c>
      <c r="AE102" s="324" t="e">
        <f t="shared" si="52"/>
        <v>#N/A</v>
      </c>
      <c r="AG102" s="324" t="e">
        <f>#N/A</f>
        <v>#N/A</v>
      </c>
      <c r="AH102" s="324" t="e">
        <f>#N/A</f>
        <v>#N/A</v>
      </c>
      <c r="AI102" s="324" t="e">
        <f>#N/A</f>
        <v>#N/A</v>
      </c>
      <c r="AJ102" s="324" t="e">
        <f t="shared" si="53"/>
        <v>#N/A</v>
      </c>
      <c r="AK102" s="324">
        <v>100</v>
      </c>
      <c r="AL102" s="432"/>
      <c r="AP102" s="324" t="e">
        <f>#N/A</f>
        <v>#N/A</v>
      </c>
      <c r="AQ102" s="324" t="e">
        <f>#N/A</f>
        <v>#N/A</v>
      </c>
      <c r="AR102" s="324" t="e">
        <f>#N/A</f>
        <v>#N/A</v>
      </c>
      <c r="AS102" s="324" t="e">
        <f t="shared" si="54"/>
        <v>#N/A</v>
      </c>
      <c r="AT102" s="405" t="s">
        <v>2016</v>
      </c>
      <c r="AU102" s="432" t="e">
        <f>#N/A</f>
        <v>#N/A</v>
      </c>
      <c r="AV102" s="324" t="e">
        <f t="shared" si="63"/>
        <v>#N/A</v>
      </c>
      <c r="AY102" s="324" t="e">
        <f>#N/A</f>
        <v>#N/A</v>
      </c>
      <c r="AZ102" s="324" t="e">
        <f>#N/A</f>
        <v>#N/A</v>
      </c>
      <c r="BA102" s="324" t="e">
        <f>#N/A</f>
        <v>#N/A</v>
      </c>
      <c r="BB102" s="324" t="e">
        <f t="shared" si="55"/>
        <v>#N/A</v>
      </c>
      <c r="BC102" s="405" t="s">
        <v>2016</v>
      </c>
      <c r="BD102" s="432" t="e">
        <f>#N/A</f>
        <v>#N/A</v>
      </c>
      <c r="BE102" s="324" t="e">
        <f t="shared" si="64"/>
        <v>#N/A</v>
      </c>
      <c r="BH102" s="324" t="e">
        <f>#N/A</f>
        <v>#N/A</v>
      </c>
      <c r="BI102" s="324" t="e">
        <f>#N/A</f>
        <v>#N/A</v>
      </c>
      <c r="BJ102" s="324" t="e">
        <f>#N/A</f>
        <v>#N/A</v>
      </c>
      <c r="BK102" s="324" t="e">
        <f t="shared" si="56"/>
        <v>#N/A</v>
      </c>
      <c r="BL102" s="405" t="s">
        <v>2016</v>
      </c>
      <c r="BM102" s="432" t="e">
        <f>#N/A</f>
        <v>#N/A</v>
      </c>
      <c r="BN102" s="324" t="e">
        <f t="shared" si="65"/>
        <v>#N/A</v>
      </c>
      <c r="BQ102" s="324" t="e">
        <f>#N/A</f>
        <v>#N/A</v>
      </c>
      <c r="BR102" s="324" t="e">
        <f>#N/A</f>
        <v>#N/A</v>
      </c>
      <c r="BS102" s="324" t="e">
        <f>#N/A</f>
        <v>#N/A</v>
      </c>
      <c r="BT102" s="324" t="e">
        <f t="shared" si="57"/>
        <v>#N/A</v>
      </c>
      <c r="BU102" s="405"/>
      <c r="BV102" s="432" t="e">
        <f>#N/A</f>
        <v>#N/A</v>
      </c>
      <c r="BW102" s="324" t="e">
        <f t="shared" si="66"/>
        <v>#N/A</v>
      </c>
      <c r="BZ102" s="324" t="e">
        <f>#N/A</f>
        <v>#N/A</v>
      </c>
      <c r="CA102" s="324" t="e">
        <f>#N/A</f>
        <v>#N/A</v>
      </c>
      <c r="CB102" s="324" t="e">
        <f>#N/A</f>
        <v>#N/A</v>
      </c>
      <c r="CC102" s="324" t="e">
        <f t="shared" si="58"/>
        <v>#N/A</v>
      </c>
      <c r="CD102" s="405"/>
      <c r="CE102" s="432" t="e">
        <f>#N/A</f>
        <v>#N/A</v>
      </c>
      <c r="CF102" s="324" t="e">
        <f t="shared" si="67"/>
        <v>#N/A</v>
      </c>
    </row>
    <row r="103" spans="1:84">
      <c r="A103" s="324" t="e">
        <f>#N/A</f>
        <v>#N/A</v>
      </c>
      <c r="B103" s="324" t="e">
        <f>#N/A</f>
        <v>#N/A</v>
      </c>
      <c r="C103" s="429" t="e">
        <f>#N/A</f>
        <v>#N/A</v>
      </c>
      <c r="D103" s="324" t="e">
        <f>#N/A</f>
        <v>#N/A</v>
      </c>
      <c r="E103" s="430" t="e">
        <f>#N/A</f>
        <v>#N/A</v>
      </c>
      <c r="F103" s="324" t="e">
        <f>#N/A</f>
        <v>#N/A</v>
      </c>
      <c r="G103" s="324" t="e">
        <f>#N/A</f>
        <v>#N/A</v>
      </c>
      <c r="H103" s="324" t="e">
        <f>#N/A</f>
        <v>#N/A</v>
      </c>
      <c r="I103" s="324" t="e">
        <f>#N/A</f>
        <v>#N/A</v>
      </c>
      <c r="J103" s="324" t="e">
        <f>#N/A</f>
        <v>#N/A</v>
      </c>
      <c r="K103" s="324" t="e">
        <f>#N/A</f>
        <v>#N/A</v>
      </c>
      <c r="M103" s="325">
        <v>101</v>
      </c>
      <c r="O103" s="324" t="e">
        <f t="shared" si="42"/>
        <v>#N/A</v>
      </c>
      <c r="P103" s="324" t="e">
        <f t="shared" si="43"/>
        <v>#N/A</v>
      </c>
      <c r="Q103" s="324" t="e">
        <f t="shared" si="60"/>
        <v>#N/A</v>
      </c>
      <c r="R103" s="324" t="e">
        <f t="shared" si="61"/>
        <v>#N/A</v>
      </c>
      <c r="S103" s="324" t="e">
        <f t="shared" si="44"/>
        <v>#N/A</v>
      </c>
      <c r="T103" s="324" t="e">
        <f t="shared" si="45"/>
        <v>#N/A</v>
      </c>
      <c r="U103" s="405">
        <f t="shared" si="59"/>
        <v>101</v>
      </c>
      <c r="V103" s="405" t="s">
        <v>2016</v>
      </c>
      <c r="W103" s="431" t="e">
        <f>#N/A</f>
        <v>#N/A</v>
      </c>
      <c r="X103" s="407">
        <f t="shared" si="46"/>
        <v>101</v>
      </c>
      <c r="Y103" s="405">
        <f t="shared" si="62"/>
        <v>0</v>
      </c>
      <c r="Z103" s="324" t="e">
        <f t="shared" si="47"/>
        <v>#N/A</v>
      </c>
      <c r="AA103" s="324" t="e">
        <f t="shared" si="48"/>
        <v>#N/A</v>
      </c>
      <c r="AB103" s="324" t="e">
        <f t="shared" si="49"/>
        <v>#N/A</v>
      </c>
      <c r="AC103" s="324" t="e">
        <f t="shared" si="50"/>
        <v>#N/A</v>
      </c>
      <c r="AD103" s="324" t="e">
        <f t="shared" si="51"/>
        <v>#N/A</v>
      </c>
      <c r="AE103" s="324" t="e">
        <f t="shared" si="52"/>
        <v>#N/A</v>
      </c>
      <c r="AG103" s="324" t="e">
        <f>#N/A</f>
        <v>#N/A</v>
      </c>
      <c r="AH103" s="324" t="e">
        <f>#N/A</f>
        <v>#N/A</v>
      </c>
      <c r="AI103" s="324" t="e">
        <f>#N/A</f>
        <v>#N/A</v>
      </c>
      <c r="AJ103" s="324" t="e">
        <f t="shared" si="53"/>
        <v>#N/A</v>
      </c>
      <c r="AK103" s="324">
        <v>101</v>
      </c>
      <c r="AL103" s="432"/>
      <c r="AP103" s="324" t="e">
        <f>#N/A</f>
        <v>#N/A</v>
      </c>
      <c r="AQ103" s="324" t="e">
        <f>#N/A</f>
        <v>#N/A</v>
      </c>
      <c r="AR103" s="324" t="e">
        <f>#N/A</f>
        <v>#N/A</v>
      </c>
      <c r="AS103" s="324" t="e">
        <f t="shared" si="54"/>
        <v>#N/A</v>
      </c>
      <c r="AT103" s="405" t="s">
        <v>2016</v>
      </c>
      <c r="AU103" s="432" t="e">
        <f>#N/A</f>
        <v>#N/A</v>
      </c>
      <c r="AV103" s="324" t="e">
        <f t="shared" si="63"/>
        <v>#N/A</v>
      </c>
      <c r="AY103" s="324" t="e">
        <f>#N/A</f>
        <v>#N/A</v>
      </c>
      <c r="AZ103" s="324" t="e">
        <f>#N/A</f>
        <v>#N/A</v>
      </c>
      <c r="BA103" s="324" t="e">
        <f>#N/A</f>
        <v>#N/A</v>
      </c>
      <c r="BB103" s="324" t="e">
        <f t="shared" si="55"/>
        <v>#N/A</v>
      </c>
      <c r="BC103" s="405" t="s">
        <v>2016</v>
      </c>
      <c r="BD103" s="432" t="e">
        <f>#N/A</f>
        <v>#N/A</v>
      </c>
      <c r="BE103" s="324" t="e">
        <f t="shared" si="64"/>
        <v>#N/A</v>
      </c>
      <c r="BH103" s="324" t="e">
        <f>#N/A</f>
        <v>#N/A</v>
      </c>
      <c r="BI103" s="324" t="e">
        <f>#N/A</f>
        <v>#N/A</v>
      </c>
      <c r="BJ103" s="324" t="e">
        <f>#N/A</f>
        <v>#N/A</v>
      </c>
      <c r="BK103" s="324" t="e">
        <f t="shared" si="56"/>
        <v>#N/A</v>
      </c>
      <c r="BL103" s="405" t="s">
        <v>2016</v>
      </c>
      <c r="BM103" s="432" t="e">
        <f>#N/A</f>
        <v>#N/A</v>
      </c>
      <c r="BN103" s="324" t="e">
        <f t="shared" si="65"/>
        <v>#N/A</v>
      </c>
      <c r="BQ103" s="324" t="e">
        <f>#N/A</f>
        <v>#N/A</v>
      </c>
      <c r="BR103" s="324" t="e">
        <f>#N/A</f>
        <v>#N/A</v>
      </c>
      <c r="BS103" s="324" t="e">
        <f>#N/A</f>
        <v>#N/A</v>
      </c>
      <c r="BT103" s="324" t="e">
        <f t="shared" si="57"/>
        <v>#N/A</v>
      </c>
      <c r="BU103" s="405"/>
      <c r="BV103" s="432" t="e">
        <f>#N/A</f>
        <v>#N/A</v>
      </c>
      <c r="BW103" s="324" t="e">
        <f t="shared" si="66"/>
        <v>#N/A</v>
      </c>
      <c r="BZ103" s="324" t="e">
        <f>#N/A</f>
        <v>#N/A</v>
      </c>
      <c r="CA103" s="324" t="e">
        <f>#N/A</f>
        <v>#N/A</v>
      </c>
      <c r="CB103" s="324" t="e">
        <f>#N/A</f>
        <v>#N/A</v>
      </c>
      <c r="CC103" s="324" t="e">
        <f t="shared" si="58"/>
        <v>#N/A</v>
      </c>
      <c r="CD103" s="405"/>
      <c r="CE103" s="432" t="e">
        <f>#N/A</f>
        <v>#N/A</v>
      </c>
      <c r="CF103" s="324" t="e">
        <f t="shared" si="67"/>
        <v>#N/A</v>
      </c>
    </row>
    <row r="104" spans="1:84">
      <c r="A104" s="324" t="e">
        <f>#N/A</f>
        <v>#N/A</v>
      </c>
      <c r="B104" s="324" t="e">
        <f>#N/A</f>
        <v>#N/A</v>
      </c>
      <c r="C104" s="429" t="e">
        <f>#N/A</f>
        <v>#N/A</v>
      </c>
      <c r="D104" s="324" t="e">
        <f>#N/A</f>
        <v>#N/A</v>
      </c>
      <c r="E104" s="430" t="e">
        <f>#N/A</f>
        <v>#N/A</v>
      </c>
      <c r="F104" s="324" t="e">
        <f>#N/A</f>
        <v>#N/A</v>
      </c>
      <c r="G104" s="324" t="e">
        <f>#N/A</f>
        <v>#N/A</v>
      </c>
      <c r="H104" s="324" t="e">
        <f>#N/A</f>
        <v>#N/A</v>
      </c>
      <c r="I104" s="324" t="e">
        <f>#N/A</f>
        <v>#N/A</v>
      </c>
      <c r="J104" s="324" t="e">
        <f>#N/A</f>
        <v>#N/A</v>
      </c>
      <c r="K104" s="324" t="e">
        <f>#N/A</f>
        <v>#N/A</v>
      </c>
      <c r="M104" s="325">
        <v>102</v>
      </c>
      <c r="O104" s="324" t="e">
        <f t="shared" si="42"/>
        <v>#N/A</v>
      </c>
      <c r="P104" s="324" t="e">
        <f t="shared" si="43"/>
        <v>#N/A</v>
      </c>
      <c r="Q104" s="324" t="e">
        <f t="shared" si="60"/>
        <v>#N/A</v>
      </c>
      <c r="R104" s="324" t="e">
        <f t="shared" si="61"/>
        <v>#N/A</v>
      </c>
      <c r="S104" s="324" t="e">
        <f t="shared" si="44"/>
        <v>#N/A</v>
      </c>
      <c r="T104" s="324" t="e">
        <f t="shared" si="45"/>
        <v>#N/A</v>
      </c>
      <c r="U104" s="405">
        <f t="shared" si="59"/>
        <v>102</v>
      </c>
      <c r="V104" s="405" t="s">
        <v>2016</v>
      </c>
      <c r="W104" s="431" t="e">
        <f>#N/A</f>
        <v>#N/A</v>
      </c>
      <c r="X104" s="407">
        <f t="shared" si="46"/>
        <v>102</v>
      </c>
      <c r="Y104" s="405">
        <f t="shared" si="62"/>
        <v>0</v>
      </c>
      <c r="Z104" s="324" t="e">
        <f t="shared" si="47"/>
        <v>#N/A</v>
      </c>
      <c r="AA104" s="324" t="e">
        <f t="shared" si="48"/>
        <v>#N/A</v>
      </c>
      <c r="AB104" s="324" t="e">
        <f t="shared" si="49"/>
        <v>#N/A</v>
      </c>
      <c r="AC104" s="324" t="e">
        <f t="shared" si="50"/>
        <v>#N/A</v>
      </c>
      <c r="AD104" s="324" t="e">
        <f t="shared" si="51"/>
        <v>#N/A</v>
      </c>
      <c r="AE104" s="324" t="e">
        <f t="shared" si="52"/>
        <v>#N/A</v>
      </c>
      <c r="AG104" s="324" t="e">
        <f>#N/A</f>
        <v>#N/A</v>
      </c>
      <c r="AH104" s="324" t="e">
        <f>#N/A</f>
        <v>#N/A</v>
      </c>
      <c r="AI104" s="324" t="e">
        <f>#N/A</f>
        <v>#N/A</v>
      </c>
      <c r="AJ104" s="324" t="e">
        <f t="shared" si="53"/>
        <v>#N/A</v>
      </c>
      <c r="AK104" s="324">
        <v>102</v>
      </c>
      <c r="AL104" s="432"/>
      <c r="AP104" s="324" t="e">
        <f>#N/A</f>
        <v>#N/A</v>
      </c>
      <c r="AQ104" s="324" t="e">
        <f>#N/A</f>
        <v>#N/A</v>
      </c>
      <c r="AR104" s="324" t="e">
        <f>#N/A</f>
        <v>#N/A</v>
      </c>
      <c r="AS104" s="324" t="e">
        <f t="shared" si="54"/>
        <v>#N/A</v>
      </c>
      <c r="AT104" s="405" t="s">
        <v>2016</v>
      </c>
      <c r="AU104" s="432" t="e">
        <f>#N/A</f>
        <v>#N/A</v>
      </c>
      <c r="AV104" s="324" t="e">
        <f t="shared" si="63"/>
        <v>#N/A</v>
      </c>
      <c r="AY104" s="324" t="e">
        <f>#N/A</f>
        <v>#N/A</v>
      </c>
      <c r="AZ104" s="324" t="e">
        <f>#N/A</f>
        <v>#N/A</v>
      </c>
      <c r="BA104" s="324" t="e">
        <f>#N/A</f>
        <v>#N/A</v>
      </c>
      <c r="BB104" s="324" t="e">
        <f t="shared" si="55"/>
        <v>#N/A</v>
      </c>
      <c r="BC104" s="405" t="s">
        <v>2016</v>
      </c>
      <c r="BD104" s="432" t="e">
        <f>#N/A</f>
        <v>#N/A</v>
      </c>
      <c r="BE104" s="324" t="e">
        <f t="shared" si="64"/>
        <v>#N/A</v>
      </c>
      <c r="BH104" s="324" t="e">
        <f>#N/A</f>
        <v>#N/A</v>
      </c>
      <c r="BI104" s="324" t="e">
        <f>#N/A</f>
        <v>#N/A</v>
      </c>
      <c r="BJ104" s="324" t="e">
        <f>#N/A</f>
        <v>#N/A</v>
      </c>
      <c r="BK104" s="324" t="e">
        <f t="shared" si="56"/>
        <v>#N/A</v>
      </c>
      <c r="BL104" s="405" t="s">
        <v>2016</v>
      </c>
      <c r="BM104" s="432" t="e">
        <f>#N/A</f>
        <v>#N/A</v>
      </c>
      <c r="BN104" s="324" t="e">
        <f t="shared" si="65"/>
        <v>#N/A</v>
      </c>
      <c r="BQ104" s="324" t="e">
        <f>#N/A</f>
        <v>#N/A</v>
      </c>
      <c r="BR104" s="324" t="e">
        <f>#N/A</f>
        <v>#N/A</v>
      </c>
      <c r="BS104" s="324" t="e">
        <f>#N/A</f>
        <v>#N/A</v>
      </c>
      <c r="BT104" s="324" t="e">
        <f t="shared" si="57"/>
        <v>#N/A</v>
      </c>
      <c r="BU104" s="405"/>
      <c r="BV104" s="432" t="e">
        <f>#N/A</f>
        <v>#N/A</v>
      </c>
      <c r="BW104" s="324" t="e">
        <f t="shared" si="66"/>
        <v>#N/A</v>
      </c>
      <c r="BZ104" s="324" t="e">
        <f>#N/A</f>
        <v>#N/A</v>
      </c>
      <c r="CA104" s="324" t="e">
        <f>#N/A</f>
        <v>#N/A</v>
      </c>
      <c r="CB104" s="324" t="e">
        <f>#N/A</f>
        <v>#N/A</v>
      </c>
      <c r="CC104" s="324" t="e">
        <f t="shared" si="58"/>
        <v>#N/A</v>
      </c>
      <c r="CD104" s="405"/>
      <c r="CE104" s="432" t="e">
        <f>#N/A</f>
        <v>#N/A</v>
      </c>
      <c r="CF104" s="324" t="e">
        <f t="shared" si="67"/>
        <v>#N/A</v>
      </c>
    </row>
    <row r="105" spans="1:84">
      <c r="A105" s="324" t="e">
        <f>#N/A</f>
        <v>#N/A</v>
      </c>
      <c r="B105" s="324" t="e">
        <f>#N/A</f>
        <v>#N/A</v>
      </c>
      <c r="C105" s="429" t="e">
        <f>#N/A</f>
        <v>#N/A</v>
      </c>
      <c r="D105" s="324" t="e">
        <f>#N/A</f>
        <v>#N/A</v>
      </c>
      <c r="E105" s="430" t="e">
        <f>#N/A</f>
        <v>#N/A</v>
      </c>
      <c r="F105" s="324" t="e">
        <f>#N/A</f>
        <v>#N/A</v>
      </c>
      <c r="G105" s="324" t="e">
        <f>#N/A</f>
        <v>#N/A</v>
      </c>
      <c r="H105" s="324" t="e">
        <f>#N/A</f>
        <v>#N/A</v>
      </c>
      <c r="I105" s="324" t="e">
        <f>#N/A</f>
        <v>#N/A</v>
      </c>
      <c r="J105" s="324" t="e">
        <f>#N/A</f>
        <v>#N/A</v>
      </c>
      <c r="K105" s="324" t="e">
        <f>#N/A</f>
        <v>#N/A</v>
      </c>
      <c r="M105" s="325">
        <v>103</v>
      </c>
      <c r="O105" s="324" t="e">
        <f t="shared" si="42"/>
        <v>#N/A</v>
      </c>
      <c r="P105" s="324" t="e">
        <f t="shared" si="43"/>
        <v>#N/A</v>
      </c>
      <c r="Q105" s="324" t="e">
        <f t="shared" si="60"/>
        <v>#N/A</v>
      </c>
      <c r="R105" s="324" t="e">
        <f t="shared" si="61"/>
        <v>#N/A</v>
      </c>
      <c r="S105" s="324" t="e">
        <f t="shared" si="44"/>
        <v>#N/A</v>
      </c>
      <c r="T105" s="324" t="e">
        <f t="shared" si="45"/>
        <v>#N/A</v>
      </c>
      <c r="U105" s="405">
        <f t="shared" si="59"/>
        <v>103</v>
      </c>
      <c r="V105" s="405" t="s">
        <v>2016</v>
      </c>
      <c r="W105" s="431" t="e">
        <f>#N/A</f>
        <v>#N/A</v>
      </c>
      <c r="X105" s="407">
        <f t="shared" si="46"/>
        <v>103</v>
      </c>
      <c r="Y105" s="405">
        <f t="shared" si="62"/>
        <v>0</v>
      </c>
      <c r="Z105" s="324" t="e">
        <f t="shared" si="47"/>
        <v>#N/A</v>
      </c>
      <c r="AA105" s="324" t="e">
        <f t="shared" si="48"/>
        <v>#N/A</v>
      </c>
      <c r="AB105" s="324" t="e">
        <f t="shared" si="49"/>
        <v>#N/A</v>
      </c>
      <c r="AC105" s="324" t="e">
        <f t="shared" si="50"/>
        <v>#N/A</v>
      </c>
      <c r="AD105" s="324" t="e">
        <f t="shared" si="51"/>
        <v>#N/A</v>
      </c>
      <c r="AE105" s="324" t="e">
        <f t="shared" si="52"/>
        <v>#N/A</v>
      </c>
      <c r="AG105" s="324" t="e">
        <f>#N/A</f>
        <v>#N/A</v>
      </c>
      <c r="AH105" s="324" t="e">
        <f>#N/A</f>
        <v>#N/A</v>
      </c>
      <c r="AI105" s="324" t="e">
        <f>#N/A</f>
        <v>#N/A</v>
      </c>
      <c r="AJ105" s="324" t="e">
        <f t="shared" si="53"/>
        <v>#N/A</v>
      </c>
      <c r="AK105" s="324">
        <v>103</v>
      </c>
      <c r="AL105" s="432"/>
      <c r="AP105" s="324" t="e">
        <f>#N/A</f>
        <v>#N/A</v>
      </c>
      <c r="AQ105" s="324" t="e">
        <f>#N/A</f>
        <v>#N/A</v>
      </c>
      <c r="AR105" s="324" t="e">
        <f>#N/A</f>
        <v>#N/A</v>
      </c>
      <c r="AS105" s="324" t="e">
        <f t="shared" si="54"/>
        <v>#N/A</v>
      </c>
      <c r="AT105" s="405" t="s">
        <v>2016</v>
      </c>
      <c r="AU105" s="432" t="e">
        <f>#N/A</f>
        <v>#N/A</v>
      </c>
      <c r="AV105" s="324" t="e">
        <f t="shared" si="63"/>
        <v>#N/A</v>
      </c>
      <c r="AY105" s="324" t="e">
        <f>#N/A</f>
        <v>#N/A</v>
      </c>
      <c r="AZ105" s="324" t="e">
        <f>#N/A</f>
        <v>#N/A</v>
      </c>
      <c r="BA105" s="324" t="e">
        <f>#N/A</f>
        <v>#N/A</v>
      </c>
      <c r="BB105" s="324" t="e">
        <f t="shared" si="55"/>
        <v>#N/A</v>
      </c>
      <c r="BC105" s="405" t="s">
        <v>2016</v>
      </c>
      <c r="BD105" s="432" t="e">
        <f>#N/A</f>
        <v>#N/A</v>
      </c>
      <c r="BE105" s="324" t="e">
        <f t="shared" si="64"/>
        <v>#N/A</v>
      </c>
      <c r="BH105" s="324" t="e">
        <f>#N/A</f>
        <v>#N/A</v>
      </c>
      <c r="BI105" s="324" t="e">
        <f>#N/A</f>
        <v>#N/A</v>
      </c>
      <c r="BJ105" s="324" t="e">
        <f>#N/A</f>
        <v>#N/A</v>
      </c>
      <c r="BK105" s="324" t="e">
        <f t="shared" si="56"/>
        <v>#N/A</v>
      </c>
      <c r="BL105" s="405" t="s">
        <v>2016</v>
      </c>
      <c r="BM105" s="432" t="e">
        <f>#N/A</f>
        <v>#N/A</v>
      </c>
      <c r="BN105" s="324" t="e">
        <f t="shared" si="65"/>
        <v>#N/A</v>
      </c>
      <c r="BQ105" s="324" t="e">
        <f>#N/A</f>
        <v>#N/A</v>
      </c>
      <c r="BR105" s="324" t="e">
        <f>#N/A</f>
        <v>#N/A</v>
      </c>
      <c r="BS105" s="324" t="e">
        <f>#N/A</f>
        <v>#N/A</v>
      </c>
      <c r="BT105" s="324" t="e">
        <f t="shared" si="57"/>
        <v>#N/A</v>
      </c>
      <c r="BU105" s="405"/>
      <c r="BV105" s="432" t="e">
        <f>#N/A</f>
        <v>#N/A</v>
      </c>
      <c r="BW105" s="324" t="e">
        <f t="shared" si="66"/>
        <v>#N/A</v>
      </c>
      <c r="BZ105" s="324" t="e">
        <f>#N/A</f>
        <v>#N/A</v>
      </c>
      <c r="CA105" s="324" t="e">
        <f>#N/A</f>
        <v>#N/A</v>
      </c>
      <c r="CB105" s="324" t="e">
        <f>#N/A</f>
        <v>#N/A</v>
      </c>
      <c r="CC105" s="324" t="e">
        <f t="shared" si="58"/>
        <v>#N/A</v>
      </c>
      <c r="CD105" s="405"/>
      <c r="CE105" s="432" t="e">
        <f>#N/A</f>
        <v>#N/A</v>
      </c>
      <c r="CF105" s="324" t="e">
        <f t="shared" si="67"/>
        <v>#N/A</v>
      </c>
    </row>
    <row r="106" spans="1:84">
      <c r="A106" s="324" t="e">
        <f>#N/A</f>
        <v>#N/A</v>
      </c>
      <c r="B106" s="324" t="e">
        <f>#N/A</f>
        <v>#N/A</v>
      </c>
      <c r="C106" s="429" t="e">
        <f>#N/A</f>
        <v>#N/A</v>
      </c>
      <c r="D106" s="324" t="e">
        <f>#N/A</f>
        <v>#N/A</v>
      </c>
      <c r="E106" s="430" t="e">
        <f>#N/A</f>
        <v>#N/A</v>
      </c>
      <c r="F106" s="324" t="e">
        <f>#N/A</f>
        <v>#N/A</v>
      </c>
      <c r="G106" s="324" t="e">
        <f>#N/A</f>
        <v>#N/A</v>
      </c>
      <c r="H106" s="324" t="e">
        <f>#N/A</f>
        <v>#N/A</v>
      </c>
      <c r="I106" s="324" t="e">
        <f>#N/A</f>
        <v>#N/A</v>
      </c>
      <c r="J106" s="324" t="e">
        <f>#N/A</f>
        <v>#N/A</v>
      </c>
      <c r="K106" s="324" t="e">
        <f>#N/A</f>
        <v>#N/A</v>
      </c>
      <c r="M106" s="325">
        <v>104</v>
      </c>
      <c r="O106" s="324" t="e">
        <f t="shared" si="42"/>
        <v>#N/A</v>
      </c>
      <c r="P106" s="324" t="e">
        <f t="shared" si="43"/>
        <v>#N/A</v>
      </c>
      <c r="Q106" s="324" t="e">
        <f t="shared" si="60"/>
        <v>#N/A</v>
      </c>
      <c r="R106" s="324" t="e">
        <f t="shared" si="61"/>
        <v>#N/A</v>
      </c>
      <c r="S106" s="324" t="e">
        <f t="shared" si="44"/>
        <v>#N/A</v>
      </c>
      <c r="T106" s="324" t="e">
        <f t="shared" si="45"/>
        <v>#N/A</v>
      </c>
      <c r="U106" s="405">
        <f t="shared" si="59"/>
        <v>104</v>
      </c>
      <c r="V106" s="405" t="s">
        <v>2016</v>
      </c>
      <c r="W106" s="431" t="e">
        <f>#N/A</f>
        <v>#N/A</v>
      </c>
      <c r="X106" s="407">
        <f t="shared" si="46"/>
        <v>104</v>
      </c>
      <c r="Y106" s="405">
        <f t="shared" si="62"/>
        <v>0</v>
      </c>
      <c r="Z106" s="324" t="e">
        <f t="shared" si="47"/>
        <v>#N/A</v>
      </c>
      <c r="AA106" s="324" t="e">
        <f t="shared" si="48"/>
        <v>#N/A</v>
      </c>
      <c r="AB106" s="324" t="e">
        <f t="shared" si="49"/>
        <v>#N/A</v>
      </c>
      <c r="AC106" s="324" t="e">
        <f t="shared" si="50"/>
        <v>#N/A</v>
      </c>
      <c r="AD106" s="324" t="e">
        <f t="shared" si="51"/>
        <v>#N/A</v>
      </c>
      <c r="AE106" s="324" t="e">
        <f t="shared" si="52"/>
        <v>#N/A</v>
      </c>
      <c r="AG106" s="324" t="e">
        <f>#N/A</f>
        <v>#N/A</v>
      </c>
      <c r="AH106" s="324" t="e">
        <f>#N/A</f>
        <v>#N/A</v>
      </c>
      <c r="AI106" s="324" t="e">
        <f>#N/A</f>
        <v>#N/A</v>
      </c>
      <c r="AJ106" s="324" t="e">
        <f t="shared" si="53"/>
        <v>#N/A</v>
      </c>
      <c r="AK106" s="324">
        <v>104</v>
      </c>
      <c r="AL106" s="432"/>
      <c r="AP106" s="324" t="e">
        <f>#N/A</f>
        <v>#N/A</v>
      </c>
      <c r="AQ106" s="324" t="e">
        <f>#N/A</f>
        <v>#N/A</v>
      </c>
      <c r="AR106" s="324" t="e">
        <f>#N/A</f>
        <v>#N/A</v>
      </c>
      <c r="AS106" s="324" t="e">
        <f t="shared" si="54"/>
        <v>#N/A</v>
      </c>
      <c r="AT106" s="405" t="s">
        <v>2016</v>
      </c>
      <c r="AU106" s="432" t="e">
        <f>#N/A</f>
        <v>#N/A</v>
      </c>
      <c r="AV106" s="324" t="e">
        <f t="shared" si="63"/>
        <v>#N/A</v>
      </c>
      <c r="AY106" s="324" t="e">
        <f>#N/A</f>
        <v>#N/A</v>
      </c>
      <c r="AZ106" s="324" t="e">
        <f>#N/A</f>
        <v>#N/A</v>
      </c>
      <c r="BA106" s="324" t="e">
        <f>#N/A</f>
        <v>#N/A</v>
      </c>
      <c r="BB106" s="324" t="e">
        <f t="shared" si="55"/>
        <v>#N/A</v>
      </c>
      <c r="BC106" s="405" t="s">
        <v>2016</v>
      </c>
      <c r="BD106" s="432" t="e">
        <f>#N/A</f>
        <v>#N/A</v>
      </c>
      <c r="BE106" s="324" t="e">
        <f t="shared" si="64"/>
        <v>#N/A</v>
      </c>
      <c r="BH106" s="324" t="e">
        <f>#N/A</f>
        <v>#N/A</v>
      </c>
      <c r="BI106" s="324" t="e">
        <f>#N/A</f>
        <v>#N/A</v>
      </c>
      <c r="BJ106" s="324" t="e">
        <f>#N/A</f>
        <v>#N/A</v>
      </c>
      <c r="BK106" s="324" t="e">
        <f t="shared" si="56"/>
        <v>#N/A</v>
      </c>
      <c r="BL106" s="405" t="s">
        <v>2016</v>
      </c>
      <c r="BM106" s="432" t="e">
        <f>#N/A</f>
        <v>#N/A</v>
      </c>
      <c r="BN106" s="324" t="e">
        <f t="shared" si="65"/>
        <v>#N/A</v>
      </c>
      <c r="BQ106" s="324" t="e">
        <f>#N/A</f>
        <v>#N/A</v>
      </c>
      <c r="BR106" s="324" t="e">
        <f>#N/A</f>
        <v>#N/A</v>
      </c>
      <c r="BS106" s="324" t="e">
        <f>#N/A</f>
        <v>#N/A</v>
      </c>
      <c r="BT106" s="324" t="e">
        <f t="shared" si="57"/>
        <v>#N/A</v>
      </c>
      <c r="BU106" s="405"/>
      <c r="BV106" s="432" t="e">
        <f>#N/A</f>
        <v>#N/A</v>
      </c>
      <c r="BW106" s="324" t="e">
        <f t="shared" si="66"/>
        <v>#N/A</v>
      </c>
      <c r="BZ106" s="324" t="e">
        <f>#N/A</f>
        <v>#N/A</v>
      </c>
      <c r="CA106" s="324" t="e">
        <f>#N/A</f>
        <v>#N/A</v>
      </c>
      <c r="CB106" s="324" t="e">
        <f>#N/A</f>
        <v>#N/A</v>
      </c>
      <c r="CC106" s="324" t="e">
        <f t="shared" si="58"/>
        <v>#N/A</v>
      </c>
      <c r="CD106" s="405"/>
      <c r="CE106" s="432" t="e">
        <f>#N/A</f>
        <v>#N/A</v>
      </c>
      <c r="CF106" s="324" t="e">
        <f t="shared" si="67"/>
        <v>#N/A</v>
      </c>
    </row>
    <row r="107" spans="1:84">
      <c r="A107" s="324" t="e">
        <f>#N/A</f>
        <v>#N/A</v>
      </c>
      <c r="B107" s="324" t="e">
        <f>#N/A</f>
        <v>#N/A</v>
      </c>
      <c r="C107" s="429" t="e">
        <f>#N/A</f>
        <v>#N/A</v>
      </c>
      <c r="D107" s="324" t="e">
        <f>#N/A</f>
        <v>#N/A</v>
      </c>
      <c r="E107" s="430" t="e">
        <f>#N/A</f>
        <v>#N/A</v>
      </c>
      <c r="F107" s="324" t="e">
        <f>#N/A</f>
        <v>#N/A</v>
      </c>
      <c r="G107" s="324" t="e">
        <f>#N/A</f>
        <v>#N/A</v>
      </c>
      <c r="H107" s="324" t="e">
        <f>#N/A</f>
        <v>#N/A</v>
      </c>
      <c r="I107" s="324" t="e">
        <f>#N/A</f>
        <v>#N/A</v>
      </c>
      <c r="J107" s="324" t="e">
        <f>#N/A</f>
        <v>#N/A</v>
      </c>
      <c r="K107" s="324" t="e">
        <f>#N/A</f>
        <v>#N/A</v>
      </c>
      <c r="M107" s="325">
        <v>105</v>
      </c>
      <c r="O107" s="324" t="e">
        <f t="shared" si="42"/>
        <v>#N/A</v>
      </c>
      <c r="P107" s="324" t="e">
        <f t="shared" si="43"/>
        <v>#N/A</v>
      </c>
      <c r="Q107" s="324" t="e">
        <f t="shared" si="60"/>
        <v>#N/A</v>
      </c>
      <c r="R107" s="324" t="e">
        <f t="shared" si="61"/>
        <v>#N/A</v>
      </c>
      <c r="S107" s="324" t="e">
        <f t="shared" si="44"/>
        <v>#N/A</v>
      </c>
      <c r="T107" s="324" t="e">
        <f t="shared" si="45"/>
        <v>#N/A</v>
      </c>
      <c r="U107" s="405">
        <f t="shared" si="59"/>
        <v>105</v>
      </c>
      <c r="V107" s="405" t="s">
        <v>2016</v>
      </c>
      <c r="W107" s="431" t="e">
        <f>#N/A</f>
        <v>#N/A</v>
      </c>
      <c r="X107" s="407">
        <f t="shared" si="46"/>
        <v>105</v>
      </c>
      <c r="Y107" s="405">
        <f t="shared" si="62"/>
        <v>0</v>
      </c>
      <c r="Z107" s="324" t="e">
        <f t="shared" si="47"/>
        <v>#N/A</v>
      </c>
      <c r="AA107" s="324" t="e">
        <f t="shared" si="48"/>
        <v>#N/A</v>
      </c>
      <c r="AB107" s="324" t="e">
        <f t="shared" si="49"/>
        <v>#N/A</v>
      </c>
      <c r="AC107" s="324" t="e">
        <f t="shared" si="50"/>
        <v>#N/A</v>
      </c>
      <c r="AD107" s="324" t="e">
        <f t="shared" si="51"/>
        <v>#N/A</v>
      </c>
      <c r="AE107" s="324" t="e">
        <f t="shared" si="52"/>
        <v>#N/A</v>
      </c>
      <c r="AG107" s="324" t="e">
        <f>#N/A</f>
        <v>#N/A</v>
      </c>
      <c r="AH107" s="324" t="e">
        <f>#N/A</f>
        <v>#N/A</v>
      </c>
      <c r="AI107" s="324" t="e">
        <f>#N/A</f>
        <v>#N/A</v>
      </c>
      <c r="AJ107" s="324" t="e">
        <f t="shared" si="53"/>
        <v>#N/A</v>
      </c>
      <c r="AK107" s="324">
        <v>105</v>
      </c>
      <c r="AL107" s="432"/>
      <c r="AP107" s="324" t="e">
        <f>#N/A</f>
        <v>#N/A</v>
      </c>
      <c r="AQ107" s="324" t="e">
        <f>#N/A</f>
        <v>#N/A</v>
      </c>
      <c r="AR107" s="324" t="e">
        <f>#N/A</f>
        <v>#N/A</v>
      </c>
      <c r="AS107" s="324" t="e">
        <f t="shared" si="54"/>
        <v>#N/A</v>
      </c>
      <c r="AT107" s="405" t="s">
        <v>2016</v>
      </c>
      <c r="AU107" s="432" t="e">
        <f>#N/A</f>
        <v>#N/A</v>
      </c>
      <c r="AV107" s="324" t="e">
        <f t="shared" si="63"/>
        <v>#N/A</v>
      </c>
      <c r="AY107" s="324" t="e">
        <f>#N/A</f>
        <v>#N/A</v>
      </c>
      <c r="AZ107" s="324" t="e">
        <f>#N/A</f>
        <v>#N/A</v>
      </c>
      <c r="BA107" s="324" t="e">
        <f>#N/A</f>
        <v>#N/A</v>
      </c>
      <c r="BB107" s="324" t="e">
        <f t="shared" si="55"/>
        <v>#N/A</v>
      </c>
      <c r="BC107" s="405" t="s">
        <v>2016</v>
      </c>
      <c r="BD107" s="432" t="e">
        <f>#N/A</f>
        <v>#N/A</v>
      </c>
      <c r="BE107" s="324" t="e">
        <f t="shared" si="64"/>
        <v>#N/A</v>
      </c>
      <c r="BH107" s="324" t="e">
        <f>#N/A</f>
        <v>#N/A</v>
      </c>
      <c r="BI107" s="324" t="e">
        <f>#N/A</f>
        <v>#N/A</v>
      </c>
      <c r="BJ107" s="324" t="e">
        <f>#N/A</f>
        <v>#N/A</v>
      </c>
      <c r="BK107" s="324" t="e">
        <f t="shared" si="56"/>
        <v>#N/A</v>
      </c>
      <c r="BL107" s="405" t="s">
        <v>2016</v>
      </c>
      <c r="BM107" s="432" t="e">
        <f>#N/A</f>
        <v>#N/A</v>
      </c>
      <c r="BN107" s="324" t="e">
        <f t="shared" si="65"/>
        <v>#N/A</v>
      </c>
      <c r="BQ107" s="324" t="e">
        <f>#N/A</f>
        <v>#N/A</v>
      </c>
      <c r="BR107" s="324" t="e">
        <f>#N/A</f>
        <v>#N/A</v>
      </c>
      <c r="BS107" s="324" t="e">
        <f>#N/A</f>
        <v>#N/A</v>
      </c>
      <c r="BT107" s="324" t="e">
        <f t="shared" si="57"/>
        <v>#N/A</v>
      </c>
      <c r="BU107" s="405"/>
      <c r="BV107" s="432" t="e">
        <f>#N/A</f>
        <v>#N/A</v>
      </c>
      <c r="BW107" s="324" t="e">
        <f t="shared" si="66"/>
        <v>#N/A</v>
      </c>
      <c r="BZ107" s="324" t="e">
        <f>#N/A</f>
        <v>#N/A</v>
      </c>
      <c r="CA107" s="324" t="e">
        <f>#N/A</f>
        <v>#N/A</v>
      </c>
      <c r="CB107" s="324" t="e">
        <f>#N/A</f>
        <v>#N/A</v>
      </c>
      <c r="CC107" s="324" t="e">
        <f t="shared" si="58"/>
        <v>#N/A</v>
      </c>
      <c r="CD107" s="405"/>
      <c r="CE107" s="432" t="e">
        <f>#N/A</f>
        <v>#N/A</v>
      </c>
      <c r="CF107" s="324" t="e">
        <f t="shared" si="67"/>
        <v>#N/A</v>
      </c>
    </row>
    <row r="108" spans="1:84">
      <c r="A108" s="324" t="e">
        <f>#N/A</f>
        <v>#N/A</v>
      </c>
      <c r="B108" s="324" t="e">
        <f>#N/A</f>
        <v>#N/A</v>
      </c>
      <c r="C108" s="429" t="e">
        <f>#N/A</f>
        <v>#N/A</v>
      </c>
      <c r="D108" s="324" t="e">
        <f>#N/A</f>
        <v>#N/A</v>
      </c>
      <c r="E108" s="430" t="e">
        <f>#N/A</f>
        <v>#N/A</v>
      </c>
      <c r="F108" s="324" t="e">
        <f>#N/A</f>
        <v>#N/A</v>
      </c>
      <c r="G108" s="324" t="e">
        <f>#N/A</f>
        <v>#N/A</v>
      </c>
      <c r="H108" s="324" t="e">
        <f>#N/A</f>
        <v>#N/A</v>
      </c>
      <c r="I108" s="324" t="e">
        <f>#N/A</f>
        <v>#N/A</v>
      </c>
      <c r="J108" s="324" t="e">
        <f>#N/A</f>
        <v>#N/A</v>
      </c>
      <c r="K108" s="324" t="e">
        <f>#N/A</f>
        <v>#N/A</v>
      </c>
      <c r="M108" s="325">
        <v>106</v>
      </c>
      <c r="O108" s="324" t="e">
        <f t="shared" si="42"/>
        <v>#N/A</v>
      </c>
      <c r="P108" s="324" t="e">
        <f t="shared" si="43"/>
        <v>#N/A</v>
      </c>
      <c r="Q108" s="324" t="e">
        <f t="shared" si="60"/>
        <v>#N/A</v>
      </c>
      <c r="R108" s="324" t="e">
        <f t="shared" si="61"/>
        <v>#N/A</v>
      </c>
      <c r="S108" s="324" t="e">
        <f t="shared" si="44"/>
        <v>#N/A</v>
      </c>
      <c r="T108" s="324" t="e">
        <f t="shared" si="45"/>
        <v>#N/A</v>
      </c>
      <c r="U108" s="405">
        <f t="shared" si="59"/>
        <v>106</v>
      </c>
      <c r="V108" s="405" t="s">
        <v>2016</v>
      </c>
      <c r="W108" s="431" t="e">
        <f>#N/A</f>
        <v>#N/A</v>
      </c>
      <c r="X108" s="407">
        <f t="shared" si="46"/>
        <v>106</v>
      </c>
      <c r="Y108" s="405">
        <f t="shared" si="62"/>
        <v>0</v>
      </c>
      <c r="Z108" s="324" t="e">
        <f t="shared" si="47"/>
        <v>#N/A</v>
      </c>
      <c r="AA108" s="324" t="e">
        <f t="shared" si="48"/>
        <v>#N/A</v>
      </c>
      <c r="AB108" s="324" t="e">
        <f t="shared" si="49"/>
        <v>#N/A</v>
      </c>
      <c r="AC108" s="324" t="e">
        <f t="shared" si="50"/>
        <v>#N/A</v>
      </c>
      <c r="AD108" s="324" t="e">
        <f t="shared" si="51"/>
        <v>#N/A</v>
      </c>
      <c r="AE108" s="324" t="e">
        <f t="shared" si="52"/>
        <v>#N/A</v>
      </c>
      <c r="AG108" s="324" t="e">
        <f>#N/A</f>
        <v>#N/A</v>
      </c>
      <c r="AH108" s="324" t="e">
        <f>#N/A</f>
        <v>#N/A</v>
      </c>
      <c r="AI108" s="324" t="e">
        <f>#N/A</f>
        <v>#N/A</v>
      </c>
      <c r="AJ108" s="324" t="e">
        <f t="shared" si="53"/>
        <v>#N/A</v>
      </c>
      <c r="AK108" s="324">
        <v>106</v>
      </c>
      <c r="AL108" s="432"/>
      <c r="AP108" s="324" t="e">
        <f>#N/A</f>
        <v>#N/A</v>
      </c>
      <c r="AQ108" s="324" t="e">
        <f>#N/A</f>
        <v>#N/A</v>
      </c>
      <c r="AR108" s="324" t="e">
        <f>#N/A</f>
        <v>#N/A</v>
      </c>
      <c r="AS108" s="324" t="e">
        <f t="shared" si="54"/>
        <v>#N/A</v>
      </c>
      <c r="AT108" s="405" t="s">
        <v>2016</v>
      </c>
      <c r="AU108" s="432" t="e">
        <f>#N/A</f>
        <v>#N/A</v>
      </c>
      <c r="AV108" s="324" t="e">
        <f t="shared" si="63"/>
        <v>#N/A</v>
      </c>
      <c r="AY108" s="324" t="e">
        <f>#N/A</f>
        <v>#N/A</v>
      </c>
      <c r="AZ108" s="324" t="e">
        <f>#N/A</f>
        <v>#N/A</v>
      </c>
      <c r="BA108" s="324" t="e">
        <f>#N/A</f>
        <v>#N/A</v>
      </c>
      <c r="BB108" s="324" t="e">
        <f t="shared" si="55"/>
        <v>#N/A</v>
      </c>
      <c r="BC108" s="405" t="s">
        <v>2016</v>
      </c>
      <c r="BD108" s="432" t="e">
        <f>#N/A</f>
        <v>#N/A</v>
      </c>
      <c r="BE108" s="324" t="e">
        <f t="shared" si="64"/>
        <v>#N/A</v>
      </c>
      <c r="BH108" s="324" t="e">
        <f>#N/A</f>
        <v>#N/A</v>
      </c>
      <c r="BI108" s="324" t="e">
        <f>#N/A</f>
        <v>#N/A</v>
      </c>
      <c r="BJ108" s="324" t="e">
        <f>#N/A</f>
        <v>#N/A</v>
      </c>
      <c r="BK108" s="324" t="e">
        <f t="shared" si="56"/>
        <v>#N/A</v>
      </c>
      <c r="BL108" s="405" t="s">
        <v>2016</v>
      </c>
      <c r="BM108" s="432" t="e">
        <f>#N/A</f>
        <v>#N/A</v>
      </c>
      <c r="BN108" s="324" t="e">
        <f t="shared" si="65"/>
        <v>#N/A</v>
      </c>
      <c r="BQ108" s="324" t="e">
        <f>#N/A</f>
        <v>#N/A</v>
      </c>
      <c r="BR108" s="324" t="e">
        <f>#N/A</f>
        <v>#N/A</v>
      </c>
      <c r="BS108" s="324" t="e">
        <f>#N/A</f>
        <v>#N/A</v>
      </c>
      <c r="BT108" s="324" t="e">
        <f t="shared" si="57"/>
        <v>#N/A</v>
      </c>
      <c r="BU108" s="405"/>
      <c r="BV108" s="432" t="e">
        <f>#N/A</f>
        <v>#N/A</v>
      </c>
      <c r="BW108" s="324" t="e">
        <f t="shared" si="66"/>
        <v>#N/A</v>
      </c>
      <c r="BZ108" s="324" t="e">
        <f>#N/A</f>
        <v>#N/A</v>
      </c>
      <c r="CA108" s="324" t="e">
        <f>#N/A</f>
        <v>#N/A</v>
      </c>
      <c r="CB108" s="324" t="e">
        <f>#N/A</f>
        <v>#N/A</v>
      </c>
      <c r="CC108" s="324" t="e">
        <f t="shared" si="58"/>
        <v>#N/A</v>
      </c>
      <c r="CD108" s="405"/>
      <c r="CE108" s="432" t="e">
        <f>#N/A</f>
        <v>#N/A</v>
      </c>
      <c r="CF108" s="324" t="e">
        <f t="shared" si="67"/>
        <v>#N/A</v>
      </c>
    </row>
    <row r="109" spans="1:84">
      <c r="A109" s="324" t="e">
        <f>#N/A</f>
        <v>#N/A</v>
      </c>
      <c r="B109" s="324" t="e">
        <f>#N/A</f>
        <v>#N/A</v>
      </c>
      <c r="C109" s="429" t="e">
        <f>#N/A</f>
        <v>#N/A</v>
      </c>
      <c r="D109" s="324" t="e">
        <f>#N/A</f>
        <v>#N/A</v>
      </c>
      <c r="E109" s="430" t="e">
        <f>#N/A</f>
        <v>#N/A</v>
      </c>
      <c r="F109" s="324" t="e">
        <f>#N/A</f>
        <v>#N/A</v>
      </c>
      <c r="G109" s="324" t="e">
        <f>#N/A</f>
        <v>#N/A</v>
      </c>
      <c r="H109" s="324" t="e">
        <f>#N/A</f>
        <v>#N/A</v>
      </c>
      <c r="I109" s="324" t="e">
        <f>#N/A</f>
        <v>#N/A</v>
      </c>
      <c r="J109" s="324" t="e">
        <f>#N/A</f>
        <v>#N/A</v>
      </c>
      <c r="K109" s="324" t="e">
        <f>#N/A</f>
        <v>#N/A</v>
      </c>
      <c r="M109" s="325">
        <v>107</v>
      </c>
      <c r="O109" s="324" t="e">
        <f t="shared" si="42"/>
        <v>#N/A</v>
      </c>
      <c r="P109" s="324" t="e">
        <f t="shared" si="43"/>
        <v>#N/A</v>
      </c>
      <c r="Q109" s="324" t="e">
        <f t="shared" si="60"/>
        <v>#N/A</v>
      </c>
      <c r="R109" s="324" t="e">
        <f t="shared" si="61"/>
        <v>#N/A</v>
      </c>
      <c r="S109" s="324" t="e">
        <f t="shared" si="44"/>
        <v>#N/A</v>
      </c>
      <c r="T109" s="324" t="e">
        <f t="shared" si="45"/>
        <v>#N/A</v>
      </c>
      <c r="U109" s="405">
        <f t="shared" si="59"/>
        <v>107</v>
      </c>
      <c r="V109" s="405" t="s">
        <v>2016</v>
      </c>
      <c r="W109" s="431" t="e">
        <f>#N/A</f>
        <v>#N/A</v>
      </c>
      <c r="X109" s="407">
        <f t="shared" si="46"/>
        <v>107</v>
      </c>
      <c r="Y109" s="405">
        <f t="shared" si="62"/>
        <v>0</v>
      </c>
      <c r="Z109" s="324" t="e">
        <f t="shared" si="47"/>
        <v>#N/A</v>
      </c>
      <c r="AA109" s="324" t="e">
        <f t="shared" si="48"/>
        <v>#N/A</v>
      </c>
      <c r="AB109" s="324" t="e">
        <f t="shared" si="49"/>
        <v>#N/A</v>
      </c>
      <c r="AC109" s="324" t="e">
        <f t="shared" si="50"/>
        <v>#N/A</v>
      </c>
      <c r="AD109" s="324" t="e">
        <f t="shared" si="51"/>
        <v>#N/A</v>
      </c>
      <c r="AE109" s="324" t="e">
        <f t="shared" si="52"/>
        <v>#N/A</v>
      </c>
      <c r="AG109" s="324" t="e">
        <f>#N/A</f>
        <v>#N/A</v>
      </c>
      <c r="AH109" s="324" t="e">
        <f>#N/A</f>
        <v>#N/A</v>
      </c>
      <c r="AI109" s="324" t="e">
        <f>#N/A</f>
        <v>#N/A</v>
      </c>
      <c r="AJ109" s="324" t="e">
        <f t="shared" si="53"/>
        <v>#N/A</v>
      </c>
      <c r="AK109" s="324">
        <v>107</v>
      </c>
      <c r="AL109" s="432"/>
      <c r="AP109" s="324" t="e">
        <f>#N/A</f>
        <v>#N/A</v>
      </c>
      <c r="AQ109" s="324" t="e">
        <f>#N/A</f>
        <v>#N/A</v>
      </c>
      <c r="AR109" s="324" t="e">
        <f>#N/A</f>
        <v>#N/A</v>
      </c>
      <c r="AS109" s="324" t="e">
        <f t="shared" si="54"/>
        <v>#N/A</v>
      </c>
      <c r="AT109" s="405" t="s">
        <v>2016</v>
      </c>
      <c r="AU109" s="432" t="e">
        <f>#N/A</f>
        <v>#N/A</v>
      </c>
      <c r="AV109" s="324" t="e">
        <f t="shared" si="63"/>
        <v>#N/A</v>
      </c>
      <c r="AY109" s="324" t="e">
        <f>#N/A</f>
        <v>#N/A</v>
      </c>
      <c r="AZ109" s="324" t="e">
        <f>#N/A</f>
        <v>#N/A</v>
      </c>
      <c r="BA109" s="324" t="e">
        <f>#N/A</f>
        <v>#N/A</v>
      </c>
      <c r="BB109" s="324" t="e">
        <f t="shared" si="55"/>
        <v>#N/A</v>
      </c>
      <c r="BC109" s="405" t="s">
        <v>2016</v>
      </c>
      <c r="BD109" s="432" t="e">
        <f>#N/A</f>
        <v>#N/A</v>
      </c>
      <c r="BE109" s="324" t="e">
        <f t="shared" si="64"/>
        <v>#N/A</v>
      </c>
      <c r="BH109" s="324" t="e">
        <f>#N/A</f>
        <v>#N/A</v>
      </c>
      <c r="BI109" s="324" t="e">
        <f>#N/A</f>
        <v>#N/A</v>
      </c>
      <c r="BJ109" s="324" t="e">
        <f>#N/A</f>
        <v>#N/A</v>
      </c>
      <c r="BK109" s="324" t="e">
        <f t="shared" si="56"/>
        <v>#N/A</v>
      </c>
      <c r="BL109" s="405" t="s">
        <v>2016</v>
      </c>
      <c r="BM109" s="432" t="e">
        <f>#N/A</f>
        <v>#N/A</v>
      </c>
      <c r="BN109" s="324" t="e">
        <f t="shared" si="65"/>
        <v>#N/A</v>
      </c>
      <c r="BQ109" s="324" t="e">
        <f>#N/A</f>
        <v>#N/A</v>
      </c>
      <c r="BR109" s="324" t="e">
        <f>#N/A</f>
        <v>#N/A</v>
      </c>
      <c r="BS109" s="324" t="e">
        <f>#N/A</f>
        <v>#N/A</v>
      </c>
      <c r="BT109" s="324" t="e">
        <f t="shared" si="57"/>
        <v>#N/A</v>
      </c>
      <c r="BU109" s="405"/>
      <c r="BV109" s="432" t="e">
        <f>#N/A</f>
        <v>#N/A</v>
      </c>
      <c r="BW109" s="324" t="e">
        <f t="shared" si="66"/>
        <v>#N/A</v>
      </c>
      <c r="BZ109" s="324" t="e">
        <f>#N/A</f>
        <v>#N/A</v>
      </c>
      <c r="CA109" s="324" t="e">
        <f>#N/A</f>
        <v>#N/A</v>
      </c>
      <c r="CB109" s="324" t="e">
        <f>#N/A</f>
        <v>#N/A</v>
      </c>
      <c r="CC109" s="324" t="e">
        <f t="shared" si="58"/>
        <v>#N/A</v>
      </c>
      <c r="CD109" s="405"/>
      <c r="CE109" s="432" t="e">
        <f>#N/A</f>
        <v>#N/A</v>
      </c>
      <c r="CF109" s="324" t="e">
        <f t="shared" si="67"/>
        <v>#N/A</v>
      </c>
    </row>
    <row r="110" spans="1:84">
      <c r="A110" s="324" t="e">
        <f>#N/A</f>
        <v>#N/A</v>
      </c>
      <c r="B110" s="324" t="e">
        <f>#N/A</f>
        <v>#N/A</v>
      </c>
      <c r="C110" s="429" t="e">
        <f>#N/A</f>
        <v>#N/A</v>
      </c>
      <c r="D110" s="324" t="e">
        <f>#N/A</f>
        <v>#N/A</v>
      </c>
      <c r="E110" s="430" t="e">
        <f>#N/A</f>
        <v>#N/A</v>
      </c>
      <c r="F110" s="324" t="e">
        <f>#N/A</f>
        <v>#N/A</v>
      </c>
      <c r="G110" s="324" t="e">
        <f>#N/A</f>
        <v>#N/A</v>
      </c>
      <c r="H110" s="324" t="e">
        <f>#N/A</f>
        <v>#N/A</v>
      </c>
      <c r="I110" s="324" t="e">
        <f>#N/A</f>
        <v>#N/A</v>
      </c>
      <c r="J110" s="324" t="e">
        <f>#N/A</f>
        <v>#N/A</v>
      </c>
      <c r="K110" s="324" t="e">
        <f>#N/A</f>
        <v>#N/A</v>
      </c>
      <c r="M110" s="325">
        <v>108</v>
      </c>
      <c r="O110" s="324" t="e">
        <f t="shared" si="42"/>
        <v>#N/A</v>
      </c>
      <c r="P110" s="324" t="e">
        <f t="shared" si="43"/>
        <v>#N/A</v>
      </c>
      <c r="Q110" s="324" t="e">
        <f t="shared" si="60"/>
        <v>#N/A</v>
      </c>
      <c r="R110" s="324" t="e">
        <f t="shared" si="61"/>
        <v>#N/A</v>
      </c>
      <c r="S110" s="324" t="e">
        <f t="shared" si="44"/>
        <v>#N/A</v>
      </c>
      <c r="T110" s="324" t="e">
        <f t="shared" si="45"/>
        <v>#N/A</v>
      </c>
      <c r="U110" s="405">
        <f t="shared" si="59"/>
        <v>108</v>
      </c>
      <c r="V110" s="405" t="s">
        <v>2016</v>
      </c>
      <c r="W110" s="431" t="e">
        <f>#N/A</f>
        <v>#N/A</v>
      </c>
      <c r="X110" s="407">
        <f t="shared" si="46"/>
        <v>108</v>
      </c>
      <c r="Y110" s="405">
        <f t="shared" si="62"/>
        <v>0</v>
      </c>
      <c r="Z110" s="324" t="e">
        <f t="shared" si="47"/>
        <v>#N/A</v>
      </c>
      <c r="AA110" s="324" t="e">
        <f t="shared" si="48"/>
        <v>#N/A</v>
      </c>
      <c r="AB110" s="324" t="e">
        <f t="shared" si="49"/>
        <v>#N/A</v>
      </c>
      <c r="AC110" s="324" t="e">
        <f t="shared" si="50"/>
        <v>#N/A</v>
      </c>
      <c r="AD110" s="324" t="e">
        <f t="shared" si="51"/>
        <v>#N/A</v>
      </c>
      <c r="AE110" s="324" t="e">
        <f t="shared" si="52"/>
        <v>#N/A</v>
      </c>
      <c r="AG110" s="324" t="e">
        <f>#N/A</f>
        <v>#N/A</v>
      </c>
      <c r="AH110" s="324" t="e">
        <f>#N/A</f>
        <v>#N/A</v>
      </c>
      <c r="AI110" s="324" t="e">
        <f>#N/A</f>
        <v>#N/A</v>
      </c>
      <c r="AJ110" s="324" t="e">
        <f t="shared" si="53"/>
        <v>#N/A</v>
      </c>
      <c r="AK110" s="324">
        <v>108</v>
      </c>
      <c r="AL110" s="432"/>
      <c r="AP110" s="324" t="e">
        <f>#N/A</f>
        <v>#N/A</v>
      </c>
      <c r="AQ110" s="324" t="e">
        <f>#N/A</f>
        <v>#N/A</v>
      </c>
      <c r="AR110" s="324" t="e">
        <f>#N/A</f>
        <v>#N/A</v>
      </c>
      <c r="AS110" s="324" t="e">
        <f t="shared" si="54"/>
        <v>#N/A</v>
      </c>
      <c r="AT110" s="405" t="s">
        <v>2016</v>
      </c>
      <c r="AU110" s="432" t="e">
        <f>#N/A</f>
        <v>#N/A</v>
      </c>
      <c r="AV110" s="324" t="e">
        <f t="shared" si="63"/>
        <v>#N/A</v>
      </c>
      <c r="AY110" s="324" t="e">
        <f>#N/A</f>
        <v>#N/A</v>
      </c>
      <c r="AZ110" s="324" t="e">
        <f>#N/A</f>
        <v>#N/A</v>
      </c>
      <c r="BA110" s="324" t="e">
        <f>#N/A</f>
        <v>#N/A</v>
      </c>
      <c r="BB110" s="324" t="e">
        <f t="shared" si="55"/>
        <v>#N/A</v>
      </c>
      <c r="BC110" s="405" t="s">
        <v>2016</v>
      </c>
      <c r="BD110" s="432" t="e">
        <f>#N/A</f>
        <v>#N/A</v>
      </c>
      <c r="BE110" s="324" t="e">
        <f t="shared" si="64"/>
        <v>#N/A</v>
      </c>
      <c r="BH110" s="324" t="e">
        <f>#N/A</f>
        <v>#N/A</v>
      </c>
      <c r="BI110" s="324" t="e">
        <f>#N/A</f>
        <v>#N/A</v>
      </c>
      <c r="BJ110" s="324" t="e">
        <f>#N/A</f>
        <v>#N/A</v>
      </c>
      <c r="BK110" s="324" t="e">
        <f t="shared" si="56"/>
        <v>#N/A</v>
      </c>
      <c r="BL110" s="405" t="s">
        <v>2016</v>
      </c>
      <c r="BM110" s="432" t="e">
        <f>#N/A</f>
        <v>#N/A</v>
      </c>
      <c r="BN110" s="324" t="e">
        <f t="shared" si="65"/>
        <v>#N/A</v>
      </c>
      <c r="BQ110" s="324" t="e">
        <f>#N/A</f>
        <v>#N/A</v>
      </c>
      <c r="BR110" s="324" t="e">
        <f>#N/A</f>
        <v>#N/A</v>
      </c>
      <c r="BS110" s="324" t="e">
        <f>#N/A</f>
        <v>#N/A</v>
      </c>
      <c r="BT110" s="324" t="e">
        <f t="shared" si="57"/>
        <v>#N/A</v>
      </c>
      <c r="BU110" s="405"/>
      <c r="BV110" s="432" t="e">
        <f>#N/A</f>
        <v>#N/A</v>
      </c>
      <c r="BW110" s="324" t="e">
        <f t="shared" si="66"/>
        <v>#N/A</v>
      </c>
      <c r="BZ110" s="324" t="e">
        <f>#N/A</f>
        <v>#N/A</v>
      </c>
      <c r="CA110" s="324" t="e">
        <f>#N/A</f>
        <v>#N/A</v>
      </c>
      <c r="CB110" s="324" t="e">
        <f>#N/A</f>
        <v>#N/A</v>
      </c>
      <c r="CC110" s="324" t="e">
        <f t="shared" si="58"/>
        <v>#N/A</v>
      </c>
      <c r="CD110" s="405"/>
      <c r="CE110" s="432" t="e">
        <f>#N/A</f>
        <v>#N/A</v>
      </c>
      <c r="CF110" s="324" t="e">
        <f t="shared" si="67"/>
        <v>#N/A</v>
      </c>
    </row>
    <row r="111" spans="1:84">
      <c r="A111" s="324" t="e">
        <f>#N/A</f>
        <v>#N/A</v>
      </c>
      <c r="B111" s="324" t="e">
        <f>#N/A</f>
        <v>#N/A</v>
      </c>
      <c r="C111" s="429" t="e">
        <f>#N/A</f>
        <v>#N/A</v>
      </c>
      <c r="D111" s="324" t="e">
        <f>#N/A</f>
        <v>#N/A</v>
      </c>
      <c r="E111" s="430" t="e">
        <f>#N/A</f>
        <v>#N/A</v>
      </c>
      <c r="F111" s="324" t="e">
        <f>#N/A</f>
        <v>#N/A</v>
      </c>
      <c r="G111" s="324" t="e">
        <f>#N/A</f>
        <v>#N/A</v>
      </c>
      <c r="H111" s="324" t="e">
        <f>#N/A</f>
        <v>#N/A</v>
      </c>
      <c r="I111" s="324" t="e">
        <f>#N/A</f>
        <v>#N/A</v>
      </c>
      <c r="J111" s="324" t="e">
        <f>#N/A</f>
        <v>#N/A</v>
      </c>
      <c r="K111" s="324" t="e">
        <f>#N/A</f>
        <v>#N/A</v>
      </c>
      <c r="M111" s="325">
        <v>109</v>
      </c>
      <c r="O111" s="324" t="e">
        <f t="shared" si="42"/>
        <v>#N/A</v>
      </c>
      <c r="P111" s="324" t="e">
        <f t="shared" si="43"/>
        <v>#N/A</v>
      </c>
      <c r="Q111" s="324" t="e">
        <f t="shared" si="60"/>
        <v>#N/A</v>
      </c>
      <c r="R111" s="324" t="e">
        <f t="shared" si="61"/>
        <v>#N/A</v>
      </c>
      <c r="S111" s="324" t="e">
        <f t="shared" si="44"/>
        <v>#N/A</v>
      </c>
      <c r="T111" s="324" t="e">
        <f t="shared" si="45"/>
        <v>#N/A</v>
      </c>
      <c r="U111" s="405">
        <f t="shared" si="59"/>
        <v>109</v>
      </c>
      <c r="V111" s="405" t="s">
        <v>2016</v>
      </c>
      <c r="W111" s="431" t="e">
        <f>#N/A</f>
        <v>#N/A</v>
      </c>
      <c r="X111" s="407">
        <f t="shared" si="46"/>
        <v>109</v>
      </c>
      <c r="Y111" s="405">
        <f t="shared" si="62"/>
        <v>0</v>
      </c>
      <c r="Z111" s="324" t="e">
        <f t="shared" si="47"/>
        <v>#N/A</v>
      </c>
      <c r="AA111" s="324" t="e">
        <f t="shared" si="48"/>
        <v>#N/A</v>
      </c>
      <c r="AB111" s="324" t="e">
        <f t="shared" si="49"/>
        <v>#N/A</v>
      </c>
      <c r="AC111" s="324" t="e">
        <f t="shared" si="50"/>
        <v>#N/A</v>
      </c>
      <c r="AD111" s="324" t="e">
        <f t="shared" si="51"/>
        <v>#N/A</v>
      </c>
      <c r="AE111" s="324" t="e">
        <f t="shared" si="52"/>
        <v>#N/A</v>
      </c>
      <c r="AG111" s="324" t="e">
        <f>#N/A</f>
        <v>#N/A</v>
      </c>
      <c r="AH111" s="324" t="e">
        <f>#N/A</f>
        <v>#N/A</v>
      </c>
      <c r="AI111" s="324" t="e">
        <f>#N/A</f>
        <v>#N/A</v>
      </c>
      <c r="AJ111" s="324" t="e">
        <f t="shared" si="53"/>
        <v>#N/A</v>
      </c>
      <c r="AK111" s="324">
        <v>109</v>
      </c>
      <c r="AL111" s="432"/>
      <c r="AP111" s="324" t="e">
        <f>#N/A</f>
        <v>#N/A</v>
      </c>
      <c r="AQ111" s="324" t="e">
        <f>#N/A</f>
        <v>#N/A</v>
      </c>
      <c r="AR111" s="324" t="e">
        <f>#N/A</f>
        <v>#N/A</v>
      </c>
      <c r="AS111" s="324" t="e">
        <f t="shared" si="54"/>
        <v>#N/A</v>
      </c>
      <c r="AT111" s="405" t="s">
        <v>2016</v>
      </c>
      <c r="AU111" s="432" t="e">
        <f>#N/A</f>
        <v>#N/A</v>
      </c>
      <c r="AV111" s="324" t="e">
        <f t="shared" si="63"/>
        <v>#N/A</v>
      </c>
      <c r="AY111" s="324" t="e">
        <f>#N/A</f>
        <v>#N/A</v>
      </c>
      <c r="AZ111" s="324" t="e">
        <f>#N/A</f>
        <v>#N/A</v>
      </c>
      <c r="BA111" s="324" t="e">
        <f>#N/A</f>
        <v>#N/A</v>
      </c>
      <c r="BB111" s="324" t="e">
        <f t="shared" si="55"/>
        <v>#N/A</v>
      </c>
      <c r="BC111" s="405" t="s">
        <v>2016</v>
      </c>
      <c r="BD111" s="432" t="e">
        <f>#N/A</f>
        <v>#N/A</v>
      </c>
      <c r="BE111" s="324" t="e">
        <f t="shared" si="64"/>
        <v>#N/A</v>
      </c>
      <c r="BH111" s="324" t="e">
        <f>#N/A</f>
        <v>#N/A</v>
      </c>
      <c r="BI111" s="324" t="e">
        <f>#N/A</f>
        <v>#N/A</v>
      </c>
      <c r="BJ111" s="324" t="e">
        <f>#N/A</f>
        <v>#N/A</v>
      </c>
      <c r="BK111" s="324" t="e">
        <f t="shared" si="56"/>
        <v>#N/A</v>
      </c>
      <c r="BL111" s="405" t="s">
        <v>2016</v>
      </c>
      <c r="BM111" s="432" t="e">
        <f>#N/A</f>
        <v>#N/A</v>
      </c>
      <c r="BN111" s="324" t="e">
        <f t="shared" si="65"/>
        <v>#N/A</v>
      </c>
      <c r="BQ111" s="324" t="e">
        <f>#N/A</f>
        <v>#N/A</v>
      </c>
      <c r="BR111" s="324" t="e">
        <f>#N/A</f>
        <v>#N/A</v>
      </c>
      <c r="BS111" s="324" t="e">
        <f>#N/A</f>
        <v>#N/A</v>
      </c>
      <c r="BT111" s="324" t="e">
        <f t="shared" si="57"/>
        <v>#N/A</v>
      </c>
      <c r="BU111" s="405"/>
      <c r="BV111" s="432" t="e">
        <f>#N/A</f>
        <v>#N/A</v>
      </c>
      <c r="BW111" s="324" t="e">
        <f t="shared" si="66"/>
        <v>#N/A</v>
      </c>
      <c r="BZ111" s="324" t="e">
        <f>#N/A</f>
        <v>#N/A</v>
      </c>
      <c r="CA111" s="324" t="e">
        <f>#N/A</f>
        <v>#N/A</v>
      </c>
      <c r="CB111" s="324" t="e">
        <f>#N/A</f>
        <v>#N/A</v>
      </c>
      <c r="CC111" s="324" t="e">
        <f t="shared" si="58"/>
        <v>#N/A</v>
      </c>
      <c r="CD111" s="405"/>
      <c r="CE111" s="432" t="e">
        <f>#N/A</f>
        <v>#N/A</v>
      </c>
      <c r="CF111" s="324" t="e">
        <f t="shared" si="67"/>
        <v>#N/A</v>
      </c>
    </row>
    <row r="112" spans="1:84">
      <c r="A112" s="324" t="e">
        <f>#N/A</f>
        <v>#N/A</v>
      </c>
      <c r="B112" s="324" t="e">
        <f>#N/A</f>
        <v>#N/A</v>
      </c>
      <c r="C112" s="429" t="e">
        <f>#N/A</f>
        <v>#N/A</v>
      </c>
      <c r="D112" s="324" t="e">
        <f>#N/A</f>
        <v>#N/A</v>
      </c>
      <c r="E112" s="430" t="e">
        <f>#N/A</f>
        <v>#N/A</v>
      </c>
      <c r="F112" s="324" t="e">
        <f>#N/A</f>
        <v>#N/A</v>
      </c>
      <c r="G112" s="324" t="e">
        <f>#N/A</f>
        <v>#N/A</v>
      </c>
      <c r="H112" s="324" t="e">
        <f>#N/A</f>
        <v>#N/A</v>
      </c>
      <c r="I112" s="324" t="e">
        <f>#N/A</f>
        <v>#N/A</v>
      </c>
      <c r="J112" s="324" t="e">
        <f>#N/A</f>
        <v>#N/A</v>
      </c>
      <c r="K112" s="324" t="e">
        <f>#N/A</f>
        <v>#N/A</v>
      </c>
      <c r="M112" s="325">
        <v>110</v>
      </c>
      <c r="O112" s="324" t="e">
        <f t="shared" si="42"/>
        <v>#N/A</v>
      </c>
      <c r="P112" s="324" t="e">
        <f t="shared" si="43"/>
        <v>#N/A</v>
      </c>
      <c r="Q112" s="324" t="e">
        <f t="shared" si="60"/>
        <v>#N/A</v>
      </c>
      <c r="R112" s="324" t="e">
        <f t="shared" si="61"/>
        <v>#N/A</v>
      </c>
      <c r="S112" s="324" t="e">
        <f t="shared" si="44"/>
        <v>#N/A</v>
      </c>
      <c r="T112" s="324" t="e">
        <f t="shared" si="45"/>
        <v>#N/A</v>
      </c>
      <c r="U112" s="405">
        <f t="shared" si="59"/>
        <v>110</v>
      </c>
      <c r="V112" s="405" t="s">
        <v>2016</v>
      </c>
      <c r="W112" s="431" t="e">
        <f>#N/A</f>
        <v>#N/A</v>
      </c>
      <c r="X112" s="407">
        <f t="shared" si="46"/>
        <v>110</v>
      </c>
      <c r="Y112" s="405">
        <f t="shared" si="62"/>
        <v>0</v>
      </c>
      <c r="Z112" s="324" t="e">
        <f t="shared" si="47"/>
        <v>#N/A</v>
      </c>
      <c r="AA112" s="324" t="e">
        <f t="shared" si="48"/>
        <v>#N/A</v>
      </c>
      <c r="AB112" s="324" t="e">
        <f t="shared" si="49"/>
        <v>#N/A</v>
      </c>
      <c r="AC112" s="324" t="e">
        <f t="shared" si="50"/>
        <v>#N/A</v>
      </c>
      <c r="AD112" s="324" t="e">
        <f t="shared" si="51"/>
        <v>#N/A</v>
      </c>
      <c r="AE112" s="324" t="e">
        <f t="shared" si="52"/>
        <v>#N/A</v>
      </c>
      <c r="AG112" s="324" t="e">
        <f>#N/A</f>
        <v>#N/A</v>
      </c>
      <c r="AH112" s="324" t="e">
        <f>#N/A</f>
        <v>#N/A</v>
      </c>
      <c r="AI112" s="324" t="e">
        <f>#N/A</f>
        <v>#N/A</v>
      </c>
      <c r="AJ112" s="324" t="e">
        <f t="shared" si="53"/>
        <v>#N/A</v>
      </c>
      <c r="AK112" s="324">
        <v>110</v>
      </c>
      <c r="AL112" s="432"/>
      <c r="AP112" s="324" t="e">
        <f>#N/A</f>
        <v>#N/A</v>
      </c>
      <c r="AQ112" s="324" t="e">
        <f>#N/A</f>
        <v>#N/A</v>
      </c>
      <c r="AR112" s="324" t="e">
        <f>#N/A</f>
        <v>#N/A</v>
      </c>
      <c r="AS112" s="324" t="e">
        <f t="shared" si="54"/>
        <v>#N/A</v>
      </c>
      <c r="AT112" s="405" t="s">
        <v>2016</v>
      </c>
      <c r="AU112" s="432" t="e">
        <f>#N/A</f>
        <v>#N/A</v>
      </c>
      <c r="AV112" s="324" t="e">
        <f t="shared" si="63"/>
        <v>#N/A</v>
      </c>
      <c r="AY112" s="324" t="e">
        <f>#N/A</f>
        <v>#N/A</v>
      </c>
      <c r="AZ112" s="324" t="e">
        <f>#N/A</f>
        <v>#N/A</v>
      </c>
      <c r="BA112" s="324" t="e">
        <f>#N/A</f>
        <v>#N/A</v>
      </c>
      <c r="BB112" s="324" t="e">
        <f t="shared" si="55"/>
        <v>#N/A</v>
      </c>
      <c r="BC112" s="405" t="s">
        <v>2016</v>
      </c>
      <c r="BD112" s="432" t="e">
        <f>#N/A</f>
        <v>#N/A</v>
      </c>
      <c r="BE112" s="324" t="e">
        <f t="shared" si="64"/>
        <v>#N/A</v>
      </c>
      <c r="BH112" s="324" t="e">
        <f>#N/A</f>
        <v>#N/A</v>
      </c>
      <c r="BI112" s="324" t="e">
        <f>#N/A</f>
        <v>#N/A</v>
      </c>
      <c r="BJ112" s="324" t="e">
        <f>#N/A</f>
        <v>#N/A</v>
      </c>
      <c r="BK112" s="324" t="e">
        <f t="shared" si="56"/>
        <v>#N/A</v>
      </c>
      <c r="BL112" s="405" t="s">
        <v>2016</v>
      </c>
      <c r="BM112" s="432" t="e">
        <f>#N/A</f>
        <v>#N/A</v>
      </c>
      <c r="BN112" s="324" t="e">
        <f t="shared" si="65"/>
        <v>#N/A</v>
      </c>
      <c r="BQ112" s="324" t="e">
        <f>#N/A</f>
        <v>#N/A</v>
      </c>
      <c r="BR112" s="324" t="e">
        <f>#N/A</f>
        <v>#N/A</v>
      </c>
      <c r="BS112" s="324" t="e">
        <f>#N/A</f>
        <v>#N/A</v>
      </c>
      <c r="BT112" s="324" t="e">
        <f t="shared" si="57"/>
        <v>#N/A</v>
      </c>
      <c r="BU112" s="405"/>
      <c r="BV112" s="432" t="e">
        <f>#N/A</f>
        <v>#N/A</v>
      </c>
      <c r="BW112" s="324" t="e">
        <f t="shared" si="66"/>
        <v>#N/A</v>
      </c>
      <c r="BZ112" s="324" t="e">
        <f>#N/A</f>
        <v>#N/A</v>
      </c>
      <c r="CA112" s="324" t="e">
        <f>#N/A</f>
        <v>#N/A</v>
      </c>
      <c r="CB112" s="324" t="e">
        <f>#N/A</f>
        <v>#N/A</v>
      </c>
      <c r="CC112" s="324" t="e">
        <f t="shared" si="58"/>
        <v>#N/A</v>
      </c>
      <c r="CD112" s="405"/>
      <c r="CE112" s="432" t="e">
        <f>#N/A</f>
        <v>#N/A</v>
      </c>
      <c r="CF112" s="324" t="e">
        <f t="shared" si="67"/>
        <v>#N/A</v>
      </c>
    </row>
    <row r="113" spans="1:84">
      <c r="A113" s="324" t="e">
        <f>#N/A</f>
        <v>#N/A</v>
      </c>
      <c r="B113" s="324" t="e">
        <f>#N/A</f>
        <v>#N/A</v>
      </c>
      <c r="C113" s="429" t="e">
        <f>#N/A</f>
        <v>#N/A</v>
      </c>
      <c r="D113" s="324" t="e">
        <f>#N/A</f>
        <v>#N/A</v>
      </c>
      <c r="E113" s="430" t="e">
        <f>#N/A</f>
        <v>#N/A</v>
      </c>
      <c r="F113" s="324" t="e">
        <f>#N/A</f>
        <v>#N/A</v>
      </c>
      <c r="G113" s="324" t="e">
        <f>#N/A</f>
        <v>#N/A</v>
      </c>
      <c r="H113" s="324" t="e">
        <f>#N/A</f>
        <v>#N/A</v>
      </c>
      <c r="I113" s="324" t="e">
        <f>#N/A</f>
        <v>#N/A</v>
      </c>
      <c r="J113" s="324" t="e">
        <f>#N/A</f>
        <v>#N/A</v>
      </c>
      <c r="K113" s="324" t="e">
        <f>#N/A</f>
        <v>#N/A</v>
      </c>
      <c r="M113" s="325">
        <v>111</v>
      </c>
      <c r="O113" s="324" t="e">
        <f t="shared" si="42"/>
        <v>#N/A</v>
      </c>
      <c r="P113" s="324" t="e">
        <f t="shared" si="43"/>
        <v>#N/A</v>
      </c>
      <c r="Q113" s="324" t="e">
        <f t="shared" si="60"/>
        <v>#N/A</v>
      </c>
      <c r="R113" s="324" t="e">
        <f t="shared" si="61"/>
        <v>#N/A</v>
      </c>
      <c r="S113" s="324" t="e">
        <f t="shared" si="44"/>
        <v>#N/A</v>
      </c>
      <c r="T113" s="324" t="e">
        <f t="shared" si="45"/>
        <v>#N/A</v>
      </c>
      <c r="U113" s="405">
        <f t="shared" si="59"/>
        <v>111</v>
      </c>
      <c r="V113" s="405" t="s">
        <v>2016</v>
      </c>
      <c r="W113" s="431" t="e">
        <f>#N/A</f>
        <v>#N/A</v>
      </c>
      <c r="X113" s="407">
        <f t="shared" si="46"/>
        <v>111</v>
      </c>
      <c r="Y113" s="405">
        <f t="shared" si="62"/>
        <v>0</v>
      </c>
      <c r="Z113" s="324" t="e">
        <f t="shared" si="47"/>
        <v>#N/A</v>
      </c>
      <c r="AA113" s="324" t="e">
        <f t="shared" si="48"/>
        <v>#N/A</v>
      </c>
      <c r="AB113" s="324" t="e">
        <f t="shared" si="49"/>
        <v>#N/A</v>
      </c>
      <c r="AC113" s="324" t="e">
        <f t="shared" si="50"/>
        <v>#N/A</v>
      </c>
      <c r="AD113" s="324" t="e">
        <f t="shared" si="51"/>
        <v>#N/A</v>
      </c>
      <c r="AE113" s="324" t="e">
        <f t="shared" si="52"/>
        <v>#N/A</v>
      </c>
      <c r="AG113" s="324" t="e">
        <f>#N/A</f>
        <v>#N/A</v>
      </c>
      <c r="AH113" s="324" t="e">
        <f>#N/A</f>
        <v>#N/A</v>
      </c>
      <c r="AI113" s="324" t="e">
        <f>#N/A</f>
        <v>#N/A</v>
      </c>
      <c r="AJ113" s="324" t="e">
        <f t="shared" si="53"/>
        <v>#N/A</v>
      </c>
      <c r="AK113" s="324">
        <v>111</v>
      </c>
      <c r="AL113" s="432"/>
      <c r="AP113" s="324" t="e">
        <f>#N/A</f>
        <v>#N/A</v>
      </c>
      <c r="AQ113" s="324" t="e">
        <f>#N/A</f>
        <v>#N/A</v>
      </c>
      <c r="AR113" s="324" t="e">
        <f>#N/A</f>
        <v>#N/A</v>
      </c>
      <c r="AS113" s="324" t="e">
        <f t="shared" si="54"/>
        <v>#N/A</v>
      </c>
      <c r="AT113" s="405" t="s">
        <v>2016</v>
      </c>
      <c r="AU113" s="432" t="e">
        <f>#N/A</f>
        <v>#N/A</v>
      </c>
      <c r="AV113" s="324" t="e">
        <f t="shared" si="63"/>
        <v>#N/A</v>
      </c>
      <c r="AY113" s="324" t="e">
        <f>#N/A</f>
        <v>#N/A</v>
      </c>
      <c r="AZ113" s="324" t="e">
        <f>#N/A</f>
        <v>#N/A</v>
      </c>
      <c r="BA113" s="324" t="e">
        <f>#N/A</f>
        <v>#N/A</v>
      </c>
      <c r="BB113" s="324" t="e">
        <f t="shared" si="55"/>
        <v>#N/A</v>
      </c>
      <c r="BC113" s="405" t="s">
        <v>2016</v>
      </c>
      <c r="BD113" s="432" t="e">
        <f>#N/A</f>
        <v>#N/A</v>
      </c>
      <c r="BE113" s="324" t="e">
        <f t="shared" si="64"/>
        <v>#N/A</v>
      </c>
      <c r="BH113" s="324" t="e">
        <f>#N/A</f>
        <v>#N/A</v>
      </c>
      <c r="BI113" s="324" t="e">
        <f>#N/A</f>
        <v>#N/A</v>
      </c>
      <c r="BJ113" s="324" t="e">
        <f>#N/A</f>
        <v>#N/A</v>
      </c>
      <c r="BK113" s="324" t="e">
        <f t="shared" si="56"/>
        <v>#N/A</v>
      </c>
      <c r="BL113" s="405" t="s">
        <v>2016</v>
      </c>
      <c r="BM113" s="432" t="e">
        <f>#N/A</f>
        <v>#N/A</v>
      </c>
      <c r="BN113" s="324" t="e">
        <f t="shared" si="65"/>
        <v>#N/A</v>
      </c>
      <c r="BQ113" s="324" t="e">
        <f>#N/A</f>
        <v>#N/A</v>
      </c>
      <c r="BR113" s="324" t="e">
        <f>#N/A</f>
        <v>#N/A</v>
      </c>
      <c r="BS113" s="324" t="e">
        <f>#N/A</f>
        <v>#N/A</v>
      </c>
      <c r="BT113" s="324" t="e">
        <f t="shared" si="57"/>
        <v>#N/A</v>
      </c>
      <c r="BU113" s="405"/>
      <c r="BV113" s="432" t="e">
        <f>#N/A</f>
        <v>#N/A</v>
      </c>
      <c r="BW113" s="324" t="e">
        <f t="shared" si="66"/>
        <v>#N/A</v>
      </c>
      <c r="BZ113" s="324" t="e">
        <f>#N/A</f>
        <v>#N/A</v>
      </c>
      <c r="CA113" s="324" t="e">
        <f>#N/A</f>
        <v>#N/A</v>
      </c>
      <c r="CB113" s="324" t="e">
        <f>#N/A</f>
        <v>#N/A</v>
      </c>
      <c r="CC113" s="324" t="e">
        <f t="shared" si="58"/>
        <v>#N/A</v>
      </c>
      <c r="CD113" s="405"/>
      <c r="CE113" s="432" t="e">
        <f>#N/A</f>
        <v>#N/A</v>
      </c>
      <c r="CF113" s="324" t="e">
        <f t="shared" si="67"/>
        <v>#N/A</v>
      </c>
    </row>
    <row r="114" spans="1:84">
      <c r="A114" s="324" t="e">
        <f>#N/A</f>
        <v>#N/A</v>
      </c>
      <c r="B114" s="324" t="e">
        <f>#N/A</f>
        <v>#N/A</v>
      </c>
      <c r="C114" s="429" t="e">
        <f>#N/A</f>
        <v>#N/A</v>
      </c>
      <c r="D114" s="324" t="e">
        <f>#N/A</f>
        <v>#N/A</v>
      </c>
      <c r="E114" s="430" t="e">
        <f>#N/A</f>
        <v>#N/A</v>
      </c>
      <c r="F114" s="324" t="e">
        <f>#N/A</f>
        <v>#N/A</v>
      </c>
      <c r="G114" s="324" t="e">
        <f>#N/A</f>
        <v>#N/A</v>
      </c>
      <c r="H114" s="324" t="e">
        <f>#N/A</f>
        <v>#N/A</v>
      </c>
      <c r="I114" s="324" t="e">
        <f>#N/A</f>
        <v>#N/A</v>
      </c>
      <c r="J114" s="324" t="e">
        <f>#N/A</f>
        <v>#N/A</v>
      </c>
      <c r="K114" s="324" t="e">
        <f>#N/A</f>
        <v>#N/A</v>
      </c>
      <c r="M114" s="325">
        <v>112</v>
      </c>
      <c r="O114" s="324" t="e">
        <f t="shared" si="42"/>
        <v>#N/A</v>
      </c>
      <c r="P114" s="324" t="e">
        <f t="shared" si="43"/>
        <v>#N/A</v>
      </c>
      <c r="Q114" s="324" t="e">
        <f t="shared" si="60"/>
        <v>#N/A</v>
      </c>
      <c r="R114" s="324" t="e">
        <f t="shared" si="61"/>
        <v>#N/A</v>
      </c>
      <c r="S114" s="324" t="e">
        <f t="shared" si="44"/>
        <v>#N/A</v>
      </c>
      <c r="T114" s="324" t="e">
        <f t="shared" si="45"/>
        <v>#N/A</v>
      </c>
      <c r="U114" s="405">
        <f t="shared" si="59"/>
        <v>112</v>
      </c>
      <c r="V114" s="405" t="s">
        <v>2016</v>
      </c>
      <c r="W114" s="431" t="e">
        <f>#N/A</f>
        <v>#N/A</v>
      </c>
      <c r="X114" s="407">
        <f t="shared" si="46"/>
        <v>112</v>
      </c>
      <c r="Y114" s="405">
        <f t="shared" si="62"/>
        <v>0</v>
      </c>
      <c r="Z114" s="324" t="e">
        <f t="shared" si="47"/>
        <v>#N/A</v>
      </c>
      <c r="AA114" s="324" t="e">
        <f t="shared" si="48"/>
        <v>#N/A</v>
      </c>
      <c r="AB114" s="324" t="e">
        <f t="shared" si="49"/>
        <v>#N/A</v>
      </c>
      <c r="AC114" s="324" t="e">
        <f t="shared" si="50"/>
        <v>#N/A</v>
      </c>
      <c r="AD114" s="324" t="e">
        <f t="shared" si="51"/>
        <v>#N/A</v>
      </c>
      <c r="AE114" s="324" t="e">
        <f t="shared" si="52"/>
        <v>#N/A</v>
      </c>
      <c r="AG114" s="324" t="e">
        <f>#N/A</f>
        <v>#N/A</v>
      </c>
      <c r="AH114" s="324" t="e">
        <f>#N/A</f>
        <v>#N/A</v>
      </c>
      <c r="AI114" s="324" t="e">
        <f>#N/A</f>
        <v>#N/A</v>
      </c>
      <c r="AJ114" s="324" t="e">
        <f t="shared" si="53"/>
        <v>#N/A</v>
      </c>
      <c r="AK114" s="324">
        <v>112</v>
      </c>
      <c r="AL114" s="432"/>
      <c r="AP114" s="324" t="e">
        <f>#N/A</f>
        <v>#N/A</v>
      </c>
      <c r="AQ114" s="324" t="e">
        <f>#N/A</f>
        <v>#N/A</v>
      </c>
      <c r="AR114" s="324" t="e">
        <f>#N/A</f>
        <v>#N/A</v>
      </c>
      <c r="AS114" s="324" t="e">
        <f t="shared" si="54"/>
        <v>#N/A</v>
      </c>
      <c r="AT114" s="405" t="s">
        <v>2016</v>
      </c>
      <c r="AU114" s="432" t="e">
        <f>#N/A</f>
        <v>#N/A</v>
      </c>
      <c r="AV114" s="324" t="e">
        <f t="shared" si="63"/>
        <v>#N/A</v>
      </c>
      <c r="AY114" s="324" t="e">
        <f>#N/A</f>
        <v>#N/A</v>
      </c>
      <c r="AZ114" s="324" t="e">
        <f>#N/A</f>
        <v>#N/A</v>
      </c>
      <c r="BA114" s="324" t="e">
        <f>#N/A</f>
        <v>#N/A</v>
      </c>
      <c r="BB114" s="324" t="e">
        <f t="shared" si="55"/>
        <v>#N/A</v>
      </c>
      <c r="BC114" s="405" t="s">
        <v>2016</v>
      </c>
      <c r="BD114" s="432" t="e">
        <f>#N/A</f>
        <v>#N/A</v>
      </c>
      <c r="BE114" s="324" t="e">
        <f t="shared" si="64"/>
        <v>#N/A</v>
      </c>
      <c r="BH114" s="324" t="e">
        <f>#N/A</f>
        <v>#N/A</v>
      </c>
      <c r="BI114" s="324" t="e">
        <f>#N/A</f>
        <v>#N/A</v>
      </c>
      <c r="BJ114" s="324" t="e">
        <f>#N/A</f>
        <v>#N/A</v>
      </c>
      <c r="BK114" s="324" t="e">
        <f t="shared" si="56"/>
        <v>#N/A</v>
      </c>
      <c r="BL114" s="405" t="s">
        <v>2016</v>
      </c>
      <c r="BM114" s="432" t="e">
        <f>#N/A</f>
        <v>#N/A</v>
      </c>
      <c r="BN114" s="324" t="e">
        <f t="shared" si="65"/>
        <v>#N/A</v>
      </c>
      <c r="BQ114" s="324" t="e">
        <f>#N/A</f>
        <v>#N/A</v>
      </c>
      <c r="BR114" s="324" t="e">
        <f>#N/A</f>
        <v>#N/A</v>
      </c>
      <c r="BS114" s="324" t="e">
        <f>#N/A</f>
        <v>#N/A</v>
      </c>
      <c r="BT114" s="324" t="e">
        <f t="shared" si="57"/>
        <v>#N/A</v>
      </c>
      <c r="BU114" s="405"/>
      <c r="BV114" s="432" t="e">
        <f>#N/A</f>
        <v>#N/A</v>
      </c>
      <c r="BW114" s="324" t="e">
        <f t="shared" si="66"/>
        <v>#N/A</v>
      </c>
      <c r="BZ114" s="324" t="e">
        <f>#N/A</f>
        <v>#N/A</v>
      </c>
      <c r="CA114" s="324" t="e">
        <f>#N/A</f>
        <v>#N/A</v>
      </c>
      <c r="CB114" s="324" t="e">
        <f>#N/A</f>
        <v>#N/A</v>
      </c>
      <c r="CC114" s="324" t="e">
        <f t="shared" si="58"/>
        <v>#N/A</v>
      </c>
      <c r="CD114" s="405"/>
      <c r="CE114" s="432" t="e">
        <f>#N/A</f>
        <v>#N/A</v>
      </c>
      <c r="CF114" s="324" t="e">
        <f t="shared" si="67"/>
        <v>#N/A</v>
      </c>
    </row>
    <row r="115" spans="1:84">
      <c r="A115" s="324" t="e">
        <f>#N/A</f>
        <v>#N/A</v>
      </c>
      <c r="B115" s="324" t="e">
        <f>#N/A</f>
        <v>#N/A</v>
      </c>
      <c r="C115" s="429" t="e">
        <f>#N/A</f>
        <v>#N/A</v>
      </c>
      <c r="D115" s="324" t="e">
        <f>#N/A</f>
        <v>#N/A</v>
      </c>
      <c r="E115" s="430" t="e">
        <f>#N/A</f>
        <v>#N/A</v>
      </c>
      <c r="F115" s="324" t="e">
        <f>#N/A</f>
        <v>#N/A</v>
      </c>
      <c r="G115" s="324" t="e">
        <f>#N/A</f>
        <v>#N/A</v>
      </c>
      <c r="H115" s="324" t="e">
        <f>#N/A</f>
        <v>#N/A</v>
      </c>
      <c r="I115" s="324" t="e">
        <f>#N/A</f>
        <v>#N/A</v>
      </c>
      <c r="J115" s="324" t="e">
        <f>#N/A</f>
        <v>#N/A</v>
      </c>
      <c r="K115" s="324" t="e">
        <f>#N/A</f>
        <v>#N/A</v>
      </c>
      <c r="M115" s="325">
        <v>113</v>
      </c>
      <c r="O115" s="324" t="e">
        <f t="shared" si="42"/>
        <v>#N/A</v>
      </c>
      <c r="P115" s="324" t="e">
        <f t="shared" si="43"/>
        <v>#N/A</v>
      </c>
      <c r="Q115" s="324" t="e">
        <f t="shared" si="60"/>
        <v>#N/A</v>
      </c>
      <c r="R115" s="324" t="e">
        <f t="shared" si="61"/>
        <v>#N/A</v>
      </c>
      <c r="S115" s="324" t="e">
        <f t="shared" si="44"/>
        <v>#N/A</v>
      </c>
      <c r="T115" s="324" t="e">
        <f t="shared" si="45"/>
        <v>#N/A</v>
      </c>
      <c r="U115" s="405">
        <f t="shared" si="59"/>
        <v>113</v>
      </c>
      <c r="V115" s="405" t="s">
        <v>2016</v>
      </c>
      <c r="W115" s="431" t="e">
        <f>#N/A</f>
        <v>#N/A</v>
      </c>
      <c r="X115" s="407">
        <f t="shared" si="46"/>
        <v>113</v>
      </c>
      <c r="Y115" s="405">
        <f t="shared" si="62"/>
        <v>0</v>
      </c>
      <c r="Z115" s="324" t="e">
        <f t="shared" si="47"/>
        <v>#N/A</v>
      </c>
      <c r="AA115" s="324" t="e">
        <f t="shared" si="48"/>
        <v>#N/A</v>
      </c>
      <c r="AB115" s="324" t="e">
        <f t="shared" si="49"/>
        <v>#N/A</v>
      </c>
      <c r="AC115" s="324" t="e">
        <f t="shared" si="50"/>
        <v>#N/A</v>
      </c>
      <c r="AD115" s="324" t="e">
        <f t="shared" si="51"/>
        <v>#N/A</v>
      </c>
      <c r="AE115" s="324" t="e">
        <f t="shared" si="52"/>
        <v>#N/A</v>
      </c>
      <c r="AG115" s="324" t="e">
        <f>#N/A</f>
        <v>#N/A</v>
      </c>
      <c r="AH115" s="324" t="e">
        <f>#N/A</f>
        <v>#N/A</v>
      </c>
      <c r="AI115" s="324" t="e">
        <f>#N/A</f>
        <v>#N/A</v>
      </c>
      <c r="AJ115" s="324" t="e">
        <f t="shared" si="53"/>
        <v>#N/A</v>
      </c>
      <c r="AK115" s="324">
        <v>113</v>
      </c>
      <c r="AL115" s="432"/>
      <c r="AP115" s="324" t="e">
        <f>#N/A</f>
        <v>#N/A</v>
      </c>
      <c r="AQ115" s="324" t="e">
        <f>#N/A</f>
        <v>#N/A</v>
      </c>
      <c r="AR115" s="324" t="e">
        <f>#N/A</f>
        <v>#N/A</v>
      </c>
      <c r="AS115" s="324" t="e">
        <f t="shared" si="54"/>
        <v>#N/A</v>
      </c>
      <c r="AT115" s="405" t="s">
        <v>2016</v>
      </c>
      <c r="AU115" s="432" t="e">
        <f>#N/A</f>
        <v>#N/A</v>
      </c>
      <c r="AV115" s="324" t="e">
        <f t="shared" si="63"/>
        <v>#N/A</v>
      </c>
      <c r="AY115" s="324" t="e">
        <f>#N/A</f>
        <v>#N/A</v>
      </c>
      <c r="AZ115" s="324" t="e">
        <f>#N/A</f>
        <v>#N/A</v>
      </c>
      <c r="BA115" s="324" t="e">
        <f>#N/A</f>
        <v>#N/A</v>
      </c>
      <c r="BB115" s="324" t="e">
        <f t="shared" si="55"/>
        <v>#N/A</v>
      </c>
      <c r="BC115" s="405" t="s">
        <v>2016</v>
      </c>
      <c r="BD115" s="432" t="e">
        <f>#N/A</f>
        <v>#N/A</v>
      </c>
      <c r="BE115" s="324" t="e">
        <f t="shared" si="64"/>
        <v>#N/A</v>
      </c>
      <c r="BH115" s="324" t="e">
        <f>#N/A</f>
        <v>#N/A</v>
      </c>
      <c r="BI115" s="324" t="e">
        <f>#N/A</f>
        <v>#N/A</v>
      </c>
      <c r="BJ115" s="324" t="e">
        <f>#N/A</f>
        <v>#N/A</v>
      </c>
      <c r="BK115" s="324" t="e">
        <f t="shared" si="56"/>
        <v>#N/A</v>
      </c>
      <c r="BL115" s="405" t="s">
        <v>2016</v>
      </c>
      <c r="BM115" s="432" t="e">
        <f>#N/A</f>
        <v>#N/A</v>
      </c>
      <c r="BN115" s="324" t="e">
        <f t="shared" si="65"/>
        <v>#N/A</v>
      </c>
      <c r="BQ115" s="324" t="e">
        <f>#N/A</f>
        <v>#N/A</v>
      </c>
      <c r="BR115" s="324" t="e">
        <f>#N/A</f>
        <v>#N/A</v>
      </c>
      <c r="BS115" s="324" t="e">
        <f>#N/A</f>
        <v>#N/A</v>
      </c>
      <c r="BT115" s="324" t="e">
        <f t="shared" si="57"/>
        <v>#N/A</v>
      </c>
      <c r="BU115" s="405"/>
      <c r="BV115" s="432" t="e">
        <f>#N/A</f>
        <v>#N/A</v>
      </c>
      <c r="BW115" s="324" t="e">
        <f t="shared" si="66"/>
        <v>#N/A</v>
      </c>
      <c r="BZ115" s="324" t="e">
        <f>#N/A</f>
        <v>#N/A</v>
      </c>
      <c r="CA115" s="324" t="e">
        <f>#N/A</f>
        <v>#N/A</v>
      </c>
      <c r="CB115" s="324" t="e">
        <f>#N/A</f>
        <v>#N/A</v>
      </c>
      <c r="CC115" s="324" t="e">
        <f t="shared" si="58"/>
        <v>#N/A</v>
      </c>
      <c r="CD115" s="405"/>
      <c r="CE115" s="432" t="e">
        <f>#N/A</f>
        <v>#N/A</v>
      </c>
      <c r="CF115" s="324" t="e">
        <f t="shared" si="67"/>
        <v>#N/A</v>
      </c>
    </row>
    <row r="116" spans="1:84">
      <c r="A116" s="324" t="e">
        <f>#N/A</f>
        <v>#N/A</v>
      </c>
      <c r="B116" s="324" t="e">
        <f>#N/A</f>
        <v>#N/A</v>
      </c>
      <c r="C116" s="429" t="e">
        <f>#N/A</f>
        <v>#N/A</v>
      </c>
      <c r="D116" s="324" t="e">
        <f>#N/A</f>
        <v>#N/A</v>
      </c>
      <c r="E116" s="430" t="e">
        <f>#N/A</f>
        <v>#N/A</v>
      </c>
      <c r="F116" s="324" t="e">
        <f>#N/A</f>
        <v>#N/A</v>
      </c>
      <c r="G116" s="324" t="e">
        <f>#N/A</f>
        <v>#N/A</v>
      </c>
      <c r="H116" s="324" t="e">
        <f>#N/A</f>
        <v>#N/A</v>
      </c>
      <c r="I116" s="324" t="e">
        <f>#N/A</f>
        <v>#N/A</v>
      </c>
      <c r="J116" s="324" t="e">
        <f>#N/A</f>
        <v>#N/A</v>
      </c>
      <c r="K116" s="324" t="e">
        <f>#N/A</f>
        <v>#N/A</v>
      </c>
      <c r="M116" s="325">
        <v>114</v>
      </c>
      <c r="O116" s="324" t="e">
        <f t="shared" si="42"/>
        <v>#N/A</v>
      </c>
      <c r="P116" s="324" t="e">
        <f t="shared" si="43"/>
        <v>#N/A</v>
      </c>
      <c r="Q116" s="324" t="e">
        <f t="shared" si="60"/>
        <v>#N/A</v>
      </c>
      <c r="R116" s="324" t="e">
        <f t="shared" si="61"/>
        <v>#N/A</v>
      </c>
      <c r="S116" s="324" t="e">
        <f t="shared" si="44"/>
        <v>#N/A</v>
      </c>
      <c r="T116" s="324" t="e">
        <f t="shared" si="45"/>
        <v>#N/A</v>
      </c>
      <c r="U116" s="405">
        <f t="shared" si="59"/>
        <v>114</v>
      </c>
      <c r="V116" s="405" t="s">
        <v>2016</v>
      </c>
      <c r="W116" s="431" t="e">
        <f>#N/A</f>
        <v>#N/A</v>
      </c>
      <c r="X116" s="407">
        <f t="shared" si="46"/>
        <v>114</v>
      </c>
      <c r="Y116" s="405">
        <f t="shared" si="62"/>
        <v>0</v>
      </c>
      <c r="Z116" s="324" t="e">
        <f t="shared" si="47"/>
        <v>#N/A</v>
      </c>
      <c r="AA116" s="324" t="e">
        <f t="shared" si="48"/>
        <v>#N/A</v>
      </c>
      <c r="AB116" s="324" t="e">
        <f t="shared" si="49"/>
        <v>#N/A</v>
      </c>
      <c r="AC116" s="324" t="e">
        <f t="shared" si="50"/>
        <v>#N/A</v>
      </c>
      <c r="AD116" s="324" t="e">
        <f t="shared" si="51"/>
        <v>#N/A</v>
      </c>
      <c r="AE116" s="324" t="e">
        <f t="shared" si="52"/>
        <v>#N/A</v>
      </c>
      <c r="AG116" s="324" t="e">
        <f>#N/A</f>
        <v>#N/A</v>
      </c>
      <c r="AH116" s="324" t="e">
        <f>#N/A</f>
        <v>#N/A</v>
      </c>
      <c r="AI116" s="324" t="e">
        <f>#N/A</f>
        <v>#N/A</v>
      </c>
      <c r="AJ116" s="324" t="e">
        <f t="shared" si="53"/>
        <v>#N/A</v>
      </c>
      <c r="AK116" s="324">
        <v>114</v>
      </c>
      <c r="AL116" s="432"/>
      <c r="AP116" s="324" t="e">
        <f>#N/A</f>
        <v>#N/A</v>
      </c>
      <c r="AQ116" s="324" t="e">
        <f>#N/A</f>
        <v>#N/A</v>
      </c>
      <c r="AR116" s="324" t="e">
        <f>#N/A</f>
        <v>#N/A</v>
      </c>
      <c r="AS116" s="324" t="e">
        <f t="shared" si="54"/>
        <v>#N/A</v>
      </c>
      <c r="AT116" s="405" t="s">
        <v>2016</v>
      </c>
      <c r="AU116" s="432" t="e">
        <f>#N/A</f>
        <v>#N/A</v>
      </c>
      <c r="AV116" s="324" t="e">
        <f t="shared" si="63"/>
        <v>#N/A</v>
      </c>
      <c r="AY116" s="324" t="e">
        <f>#N/A</f>
        <v>#N/A</v>
      </c>
      <c r="AZ116" s="324" t="e">
        <f>#N/A</f>
        <v>#N/A</v>
      </c>
      <c r="BA116" s="324" t="e">
        <f>#N/A</f>
        <v>#N/A</v>
      </c>
      <c r="BB116" s="324" t="e">
        <f t="shared" si="55"/>
        <v>#N/A</v>
      </c>
      <c r="BC116" s="405" t="s">
        <v>2016</v>
      </c>
      <c r="BD116" s="432" t="e">
        <f>#N/A</f>
        <v>#N/A</v>
      </c>
      <c r="BE116" s="324" t="e">
        <f t="shared" si="64"/>
        <v>#N/A</v>
      </c>
      <c r="BH116" s="324" t="e">
        <f>#N/A</f>
        <v>#N/A</v>
      </c>
      <c r="BI116" s="324" t="e">
        <f>#N/A</f>
        <v>#N/A</v>
      </c>
      <c r="BJ116" s="324" t="e">
        <f>#N/A</f>
        <v>#N/A</v>
      </c>
      <c r="BK116" s="324" t="e">
        <f t="shared" si="56"/>
        <v>#N/A</v>
      </c>
      <c r="BL116" s="405" t="s">
        <v>2016</v>
      </c>
      <c r="BM116" s="432" t="e">
        <f>#N/A</f>
        <v>#N/A</v>
      </c>
      <c r="BN116" s="324" t="e">
        <f t="shared" si="65"/>
        <v>#N/A</v>
      </c>
      <c r="BQ116" s="324" t="e">
        <f>#N/A</f>
        <v>#N/A</v>
      </c>
      <c r="BR116" s="324" t="e">
        <f>#N/A</f>
        <v>#N/A</v>
      </c>
      <c r="BS116" s="324" t="e">
        <f>#N/A</f>
        <v>#N/A</v>
      </c>
      <c r="BT116" s="324" t="e">
        <f t="shared" si="57"/>
        <v>#N/A</v>
      </c>
      <c r="BU116" s="405"/>
      <c r="BV116" s="432" t="e">
        <f>#N/A</f>
        <v>#N/A</v>
      </c>
      <c r="BW116" s="324" t="e">
        <f t="shared" si="66"/>
        <v>#N/A</v>
      </c>
      <c r="BZ116" s="324" t="e">
        <f>#N/A</f>
        <v>#N/A</v>
      </c>
      <c r="CA116" s="324" t="e">
        <f>#N/A</f>
        <v>#N/A</v>
      </c>
      <c r="CB116" s="324" t="e">
        <f>#N/A</f>
        <v>#N/A</v>
      </c>
      <c r="CC116" s="324" t="e">
        <f t="shared" si="58"/>
        <v>#N/A</v>
      </c>
      <c r="CD116" s="405"/>
      <c r="CE116" s="432" t="e">
        <f>#N/A</f>
        <v>#N/A</v>
      </c>
      <c r="CF116" s="324" t="e">
        <f t="shared" si="67"/>
        <v>#N/A</v>
      </c>
    </row>
    <row r="117" spans="1:84">
      <c r="A117" s="324" t="e">
        <f>#N/A</f>
        <v>#N/A</v>
      </c>
      <c r="B117" s="324" t="e">
        <f>#N/A</f>
        <v>#N/A</v>
      </c>
      <c r="C117" s="429" t="e">
        <f>#N/A</f>
        <v>#N/A</v>
      </c>
      <c r="D117" s="324" t="e">
        <f>#N/A</f>
        <v>#N/A</v>
      </c>
      <c r="E117" s="430" t="e">
        <f>#N/A</f>
        <v>#N/A</v>
      </c>
      <c r="F117" s="324" t="e">
        <f>#N/A</f>
        <v>#N/A</v>
      </c>
      <c r="G117" s="324" t="e">
        <f>#N/A</f>
        <v>#N/A</v>
      </c>
      <c r="H117" s="324" t="e">
        <f>#N/A</f>
        <v>#N/A</v>
      </c>
      <c r="I117" s="324" t="e">
        <f>#N/A</f>
        <v>#N/A</v>
      </c>
      <c r="J117" s="324" t="e">
        <f>#N/A</f>
        <v>#N/A</v>
      </c>
      <c r="K117" s="324" t="e">
        <f>#N/A</f>
        <v>#N/A</v>
      </c>
      <c r="M117" s="325">
        <v>115</v>
      </c>
      <c r="O117" s="324" t="e">
        <f t="shared" si="42"/>
        <v>#N/A</v>
      </c>
      <c r="P117" s="324" t="e">
        <f t="shared" si="43"/>
        <v>#N/A</v>
      </c>
      <c r="Q117" s="324" t="e">
        <f t="shared" si="60"/>
        <v>#N/A</v>
      </c>
      <c r="R117" s="324" t="e">
        <f t="shared" si="61"/>
        <v>#N/A</v>
      </c>
      <c r="S117" s="324" t="e">
        <f t="shared" si="44"/>
        <v>#N/A</v>
      </c>
      <c r="T117" s="324" t="e">
        <f t="shared" si="45"/>
        <v>#N/A</v>
      </c>
      <c r="U117" s="405">
        <f t="shared" si="59"/>
        <v>115</v>
      </c>
      <c r="V117" s="405" t="s">
        <v>2016</v>
      </c>
      <c r="W117" s="431" t="e">
        <f>#N/A</f>
        <v>#N/A</v>
      </c>
      <c r="X117" s="407">
        <f t="shared" si="46"/>
        <v>115</v>
      </c>
      <c r="Y117" s="405">
        <f t="shared" si="62"/>
        <v>0</v>
      </c>
      <c r="Z117" s="324" t="e">
        <f t="shared" si="47"/>
        <v>#N/A</v>
      </c>
      <c r="AA117" s="324" t="e">
        <f t="shared" si="48"/>
        <v>#N/A</v>
      </c>
      <c r="AB117" s="324" t="e">
        <f t="shared" si="49"/>
        <v>#N/A</v>
      </c>
      <c r="AC117" s="324" t="e">
        <f t="shared" si="50"/>
        <v>#N/A</v>
      </c>
      <c r="AD117" s="324" t="e">
        <f t="shared" si="51"/>
        <v>#N/A</v>
      </c>
      <c r="AE117" s="324" t="e">
        <f t="shared" si="52"/>
        <v>#N/A</v>
      </c>
      <c r="AG117" s="324" t="e">
        <f>#N/A</f>
        <v>#N/A</v>
      </c>
      <c r="AH117" s="324" t="e">
        <f>#N/A</f>
        <v>#N/A</v>
      </c>
      <c r="AI117" s="324" t="e">
        <f>#N/A</f>
        <v>#N/A</v>
      </c>
      <c r="AJ117" s="324" t="e">
        <f t="shared" si="53"/>
        <v>#N/A</v>
      </c>
      <c r="AK117" s="324">
        <v>115</v>
      </c>
      <c r="AL117" s="432"/>
      <c r="AP117" s="324" t="e">
        <f>#N/A</f>
        <v>#N/A</v>
      </c>
      <c r="AQ117" s="324" t="e">
        <f>#N/A</f>
        <v>#N/A</v>
      </c>
      <c r="AR117" s="324" t="e">
        <f>#N/A</f>
        <v>#N/A</v>
      </c>
      <c r="AS117" s="324" t="e">
        <f t="shared" si="54"/>
        <v>#N/A</v>
      </c>
      <c r="AT117" s="405" t="s">
        <v>2016</v>
      </c>
      <c r="AU117" s="432" t="e">
        <f>#N/A</f>
        <v>#N/A</v>
      </c>
      <c r="AV117" s="324" t="e">
        <f t="shared" si="63"/>
        <v>#N/A</v>
      </c>
      <c r="AY117" s="324" t="e">
        <f>#N/A</f>
        <v>#N/A</v>
      </c>
      <c r="AZ117" s="324" t="e">
        <f>#N/A</f>
        <v>#N/A</v>
      </c>
      <c r="BA117" s="324" t="e">
        <f>#N/A</f>
        <v>#N/A</v>
      </c>
      <c r="BB117" s="324" t="e">
        <f t="shared" si="55"/>
        <v>#N/A</v>
      </c>
      <c r="BC117" s="405" t="s">
        <v>2016</v>
      </c>
      <c r="BD117" s="432" t="e">
        <f>#N/A</f>
        <v>#N/A</v>
      </c>
      <c r="BE117" s="324" t="e">
        <f t="shared" si="64"/>
        <v>#N/A</v>
      </c>
      <c r="BH117" s="324" t="e">
        <f>#N/A</f>
        <v>#N/A</v>
      </c>
      <c r="BI117" s="324" t="e">
        <f>#N/A</f>
        <v>#N/A</v>
      </c>
      <c r="BJ117" s="324" t="e">
        <f>#N/A</f>
        <v>#N/A</v>
      </c>
      <c r="BK117" s="324" t="e">
        <f t="shared" si="56"/>
        <v>#N/A</v>
      </c>
      <c r="BL117" s="405" t="s">
        <v>2016</v>
      </c>
      <c r="BM117" s="432" t="e">
        <f>#N/A</f>
        <v>#N/A</v>
      </c>
      <c r="BN117" s="324" t="e">
        <f t="shared" si="65"/>
        <v>#N/A</v>
      </c>
      <c r="BQ117" s="324" t="e">
        <f>#N/A</f>
        <v>#N/A</v>
      </c>
      <c r="BR117" s="324" t="e">
        <f>#N/A</f>
        <v>#N/A</v>
      </c>
      <c r="BS117" s="324" t="e">
        <f>#N/A</f>
        <v>#N/A</v>
      </c>
      <c r="BT117" s="324" t="e">
        <f t="shared" si="57"/>
        <v>#N/A</v>
      </c>
      <c r="BU117" s="405"/>
      <c r="BV117" s="432" t="e">
        <f>#N/A</f>
        <v>#N/A</v>
      </c>
      <c r="BW117" s="324" t="e">
        <f t="shared" si="66"/>
        <v>#N/A</v>
      </c>
      <c r="BZ117" s="324" t="e">
        <f>#N/A</f>
        <v>#N/A</v>
      </c>
      <c r="CA117" s="324" t="e">
        <f>#N/A</f>
        <v>#N/A</v>
      </c>
      <c r="CB117" s="324" t="e">
        <f>#N/A</f>
        <v>#N/A</v>
      </c>
      <c r="CC117" s="324" t="e">
        <f t="shared" si="58"/>
        <v>#N/A</v>
      </c>
      <c r="CD117" s="405"/>
      <c r="CE117" s="432" t="e">
        <f>#N/A</f>
        <v>#N/A</v>
      </c>
      <c r="CF117" s="324" t="e">
        <f t="shared" si="67"/>
        <v>#N/A</v>
      </c>
    </row>
    <row r="118" spans="1:84">
      <c r="A118" s="324" t="e">
        <f>#N/A</f>
        <v>#N/A</v>
      </c>
      <c r="B118" s="324" t="e">
        <f>#N/A</f>
        <v>#N/A</v>
      </c>
      <c r="C118" s="429" t="e">
        <f>#N/A</f>
        <v>#N/A</v>
      </c>
      <c r="D118" s="324" t="e">
        <f>#N/A</f>
        <v>#N/A</v>
      </c>
      <c r="E118" s="430" t="e">
        <f>#N/A</f>
        <v>#N/A</v>
      </c>
      <c r="F118" s="324" t="e">
        <f>#N/A</f>
        <v>#N/A</v>
      </c>
      <c r="G118" s="324" t="e">
        <f>#N/A</f>
        <v>#N/A</v>
      </c>
      <c r="H118" s="324" t="e">
        <f>#N/A</f>
        <v>#N/A</v>
      </c>
      <c r="I118" s="324" t="e">
        <f>#N/A</f>
        <v>#N/A</v>
      </c>
      <c r="J118" s="324" t="e">
        <f>#N/A</f>
        <v>#N/A</v>
      </c>
      <c r="K118" s="324" t="e">
        <f>#N/A</f>
        <v>#N/A</v>
      </c>
      <c r="M118" s="325">
        <v>116</v>
      </c>
      <c r="O118" s="324" t="e">
        <f t="shared" si="42"/>
        <v>#N/A</v>
      </c>
      <c r="P118" s="324" t="e">
        <f t="shared" si="43"/>
        <v>#N/A</v>
      </c>
      <c r="Q118" s="324" t="e">
        <f t="shared" si="60"/>
        <v>#N/A</v>
      </c>
      <c r="R118" s="324" t="e">
        <f t="shared" si="61"/>
        <v>#N/A</v>
      </c>
      <c r="S118" s="324" t="e">
        <f t="shared" si="44"/>
        <v>#N/A</v>
      </c>
      <c r="T118" s="324" t="e">
        <f t="shared" si="45"/>
        <v>#N/A</v>
      </c>
      <c r="U118" s="405">
        <f t="shared" si="59"/>
        <v>116</v>
      </c>
      <c r="V118" s="405" t="s">
        <v>2016</v>
      </c>
      <c r="W118" s="431" t="e">
        <f>#N/A</f>
        <v>#N/A</v>
      </c>
      <c r="X118" s="407">
        <f t="shared" si="46"/>
        <v>116</v>
      </c>
      <c r="Y118" s="405">
        <f t="shared" si="62"/>
        <v>0</v>
      </c>
      <c r="Z118" s="324" t="e">
        <f t="shared" si="47"/>
        <v>#N/A</v>
      </c>
      <c r="AA118" s="324" t="e">
        <f t="shared" si="48"/>
        <v>#N/A</v>
      </c>
      <c r="AB118" s="324" t="e">
        <f t="shared" si="49"/>
        <v>#N/A</v>
      </c>
      <c r="AC118" s="324" t="e">
        <f t="shared" si="50"/>
        <v>#N/A</v>
      </c>
      <c r="AD118" s="324" t="e">
        <f t="shared" si="51"/>
        <v>#N/A</v>
      </c>
      <c r="AE118" s="324" t="e">
        <f t="shared" si="52"/>
        <v>#N/A</v>
      </c>
      <c r="AG118" s="324" t="e">
        <f>#N/A</f>
        <v>#N/A</v>
      </c>
      <c r="AH118" s="324" t="e">
        <f>#N/A</f>
        <v>#N/A</v>
      </c>
      <c r="AI118" s="324" t="e">
        <f>#N/A</f>
        <v>#N/A</v>
      </c>
      <c r="AJ118" s="324" t="e">
        <f t="shared" si="53"/>
        <v>#N/A</v>
      </c>
      <c r="AK118" s="324">
        <v>116</v>
      </c>
      <c r="AL118" s="432"/>
      <c r="AP118" s="324" t="e">
        <f>#N/A</f>
        <v>#N/A</v>
      </c>
      <c r="AQ118" s="324" t="e">
        <f>#N/A</f>
        <v>#N/A</v>
      </c>
      <c r="AR118" s="324" t="e">
        <f>#N/A</f>
        <v>#N/A</v>
      </c>
      <c r="AS118" s="324" t="e">
        <f t="shared" si="54"/>
        <v>#N/A</v>
      </c>
      <c r="AT118" s="405" t="s">
        <v>2016</v>
      </c>
      <c r="AU118" s="432" t="e">
        <f>#N/A</f>
        <v>#N/A</v>
      </c>
      <c r="AV118" s="324" t="e">
        <f t="shared" si="63"/>
        <v>#N/A</v>
      </c>
      <c r="AY118" s="324" t="e">
        <f>#N/A</f>
        <v>#N/A</v>
      </c>
      <c r="AZ118" s="324" t="e">
        <f>#N/A</f>
        <v>#N/A</v>
      </c>
      <c r="BA118" s="324" t="e">
        <f>#N/A</f>
        <v>#N/A</v>
      </c>
      <c r="BB118" s="324" t="e">
        <f t="shared" si="55"/>
        <v>#N/A</v>
      </c>
      <c r="BC118" s="405" t="s">
        <v>2016</v>
      </c>
      <c r="BD118" s="432" t="e">
        <f>#N/A</f>
        <v>#N/A</v>
      </c>
      <c r="BE118" s="324" t="e">
        <f t="shared" si="64"/>
        <v>#N/A</v>
      </c>
      <c r="BH118" s="324" t="e">
        <f>#N/A</f>
        <v>#N/A</v>
      </c>
      <c r="BI118" s="324" t="e">
        <f>#N/A</f>
        <v>#N/A</v>
      </c>
      <c r="BJ118" s="324" t="e">
        <f>#N/A</f>
        <v>#N/A</v>
      </c>
      <c r="BK118" s="324" t="e">
        <f t="shared" si="56"/>
        <v>#N/A</v>
      </c>
      <c r="BL118" s="405" t="s">
        <v>2016</v>
      </c>
      <c r="BM118" s="432" t="e">
        <f>#N/A</f>
        <v>#N/A</v>
      </c>
      <c r="BN118" s="324" t="e">
        <f t="shared" si="65"/>
        <v>#N/A</v>
      </c>
      <c r="BQ118" s="324" t="e">
        <f>#N/A</f>
        <v>#N/A</v>
      </c>
      <c r="BR118" s="324" t="e">
        <f>#N/A</f>
        <v>#N/A</v>
      </c>
      <c r="BS118" s="324" t="e">
        <f>#N/A</f>
        <v>#N/A</v>
      </c>
      <c r="BT118" s="324" t="e">
        <f t="shared" si="57"/>
        <v>#N/A</v>
      </c>
      <c r="BU118" s="405"/>
      <c r="BV118" s="432" t="e">
        <f>#N/A</f>
        <v>#N/A</v>
      </c>
      <c r="BW118" s="324" t="e">
        <f t="shared" si="66"/>
        <v>#N/A</v>
      </c>
      <c r="BZ118" s="324" t="e">
        <f>#N/A</f>
        <v>#N/A</v>
      </c>
      <c r="CA118" s="324" t="e">
        <f>#N/A</f>
        <v>#N/A</v>
      </c>
      <c r="CB118" s="324" t="e">
        <f>#N/A</f>
        <v>#N/A</v>
      </c>
      <c r="CC118" s="324" t="e">
        <f t="shared" si="58"/>
        <v>#N/A</v>
      </c>
      <c r="CD118" s="405"/>
      <c r="CE118" s="432" t="e">
        <f>#N/A</f>
        <v>#N/A</v>
      </c>
      <c r="CF118" s="324" t="e">
        <f t="shared" si="67"/>
        <v>#N/A</v>
      </c>
    </row>
    <row r="119" spans="1:84">
      <c r="A119" s="324" t="e">
        <f>#N/A</f>
        <v>#N/A</v>
      </c>
      <c r="B119" s="324" t="e">
        <f>#N/A</f>
        <v>#N/A</v>
      </c>
      <c r="C119" s="429" t="e">
        <f>#N/A</f>
        <v>#N/A</v>
      </c>
      <c r="D119" s="324" t="e">
        <f>#N/A</f>
        <v>#N/A</v>
      </c>
      <c r="E119" s="430" t="e">
        <f>#N/A</f>
        <v>#N/A</v>
      </c>
      <c r="F119" s="324" t="e">
        <f>#N/A</f>
        <v>#N/A</v>
      </c>
      <c r="G119" s="324" t="e">
        <f>#N/A</f>
        <v>#N/A</v>
      </c>
      <c r="H119" s="324" t="e">
        <f>#N/A</f>
        <v>#N/A</v>
      </c>
      <c r="I119" s="324" t="e">
        <f>#N/A</f>
        <v>#N/A</v>
      </c>
      <c r="J119" s="324" t="e">
        <f>#N/A</f>
        <v>#N/A</v>
      </c>
      <c r="K119" s="324" t="e">
        <f>#N/A</f>
        <v>#N/A</v>
      </c>
      <c r="M119" s="325">
        <v>117</v>
      </c>
      <c r="O119" s="324" t="e">
        <f t="shared" si="42"/>
        <v>#N/A</v>
      </c>
      <c r="P119" s="324" t="e">
        <f t="shared" si="43"/>
        <v>#N/A</v>
      </c>
      <c r="Q119" s="324" t="e">
        <f t="shared" si="60"/>
        <v>#N/A</v>
      </c>
      <c r="R119" s="324" t="e">
        <f t="shared" si="61"/>
        <v>#N/A</v>
      </c>
      <c r="S119" s="324" t="e">
        <f t="shared" si="44"/>
        <v>#N/A</v>
      </c>
      <c r="T119" s="324" t="e">
        <f t="shared" si="45"/>
        <v>#N/A</v>
      </c>
      <c r="U119" s="405">
        <f t="shared" si="59"/>
        <v>117</v>
      </c>
      <c r="V119" s="405" t="s">
        <v>2016</v>
      </c>
      <c r="W119" s="431" t="e">
        <f>#N/A</f>
        <v>#N/A</v>
      </c>
      <c r="X119" s="407">
        <f t="shared" si="46"/>
        <v>117</v>
      </c>
      <c r="Y119" s="405">
        <f t="shared" si="62"/>
        <v>0</v>
      </c>
      <c r="Z119" s="324" t="e">
        <f t="shared" si="47"/>
        <v>#N/A</v>
      </c>
      <c r="AA119" s="324" t="e">
        <f t="shared" si="48"/>
        <v>#N/A</v>
      </c>
      <c r="AB119" s="324" t="e">
        <f t="shared" si="49"/>
        <v>#N/A</v>
      </c>
      <c r="AC119" s="324" t="e">
        <f t="shared" si="50"/>
        <v>#N/A</v>
      </c>
      <c r="AD119" s="324" t="e">
        <f t="shared" si="51"/>
        <v>#N/A</v>
      </c>
      <c r="AE119" s="324" t="e">
        <f t="shared" si="52"/>
        <v>#N/A</v>
      </c>
      <c r="AG119" s="324" t="e">
        <f>#N/A</f>
        <v>#N/A</v>
      </c>
      <c r="AH119" s="324" t="e">
        <f>#N/A</f>
        <v>#N/A</v>
      </c>
      <c r="AI119" s="324" t="e">
        <f>#N/A</f>
        <v>#N/A</v>
      </c>
      <c r="AJ119" s="324" t="e">
        <f t="shared" si="53"/>
        <v>#N/A</v>
      </c>
      <c r="AK119" s="324">
        <v>117</v>
      </c>
      <c r="AL119" s="432"/>
      <c r="AP119" s="324" t="e">
        <f>#N/A</f>
        <v>#N/A</v>
      </c>
      <c r="AQ119" s="324" t="e">
        <f>#N/A</f>
        <v>#N/A</v>
      </c>
      <c r="AR119" s="324" t="e">
        <f>#N/A</f>
        <v>#N/A</v>
      </c>
      <c r="AS119" s="324" t="e">
        <f t="shared" si="54"/>
        <v>#N/A</v>
      </c>
      <c r="AT119" s="405" t="s">
        <v>2016</v>
      </c>
      <c r="AU119" s="432" t="e">
        <f>#N/A</f>
        <v>#N/A</v>
      </c>
      <c r="AV119" s="324" t="e">
        <f t="shared" si="63"/>
        <v>#N/A</v>
      </c>
      <c r="AY119" s="324" t="e">
        <f>#N/A</f>
        <v>#N/A</v>
      </c>
      <c r="AZ119" s="324" t="e">
        <f>#N/A</f>
        <v>#N/A</v>
      </c>
      <c r="BA119" s="324" t="e">
        <f>#N/A</f>
        <v>#N/A</v>
      </c>
      <c r="BB119" s="324" t="e">
        <f t="shared" si="55"/>
        <v>#N/A</v>
      </c>
      <c r="BC119" s="405" t="s">
        <v>2016</v>
      </c>
      <c r="BD119" s="432" t="e">
        <f>#N/A</f>
        <v>#N/A</v>
      </c>
      <c r="BE119" s="324" t="e">
        <f t="shared" si="64"/>
        <v>#N/A</v>
      </c>
      <c r="BH119" s="324" t="e">
        <f>#N/A</f>
        <v>#N/A</v>
      </c>
      <c r="BI119" s="324" t="e">
        <f>#N/A</f>
        <v>#N/A</v>
      </c>
      <c r="BJ119" s="324" t="e">
        <f>#N/A</f>
        <v>#N/A</v>
      </c>
      <c r="BK119" s="324" t="e">
        <f t="shared" si="56"/>
        <v>#N/A</v>
      </c>
      <c r="BL119" s="405" t="s">
        <v>2016</v>
      </c>
      <c r="BM119" s="432" t="e">
        <f>#N/A</f>
        <v>#N/A</v>
      </c>
      <c r="BN119" s="324" t="e">
        <f t="shared" si="65"/>
        <v>#N/A</v>
      </c>
      <c r="BQ119" s="324" t="e">
        <f>#N/A</f>
        <v>#N/A</v>
      </c>
      <c r="BR119" s="324" t="e">
        <f>#N/A</f>
        <v>#N/A</v>
      </c>
      <c r="BS119" s="324" t="e">
        <f>#N/A</f>
        <v>#N/A</v>
      </c>
      <c r="BT119" s="324" t="e">
        <f t="shared" si="57"/>
        <v>#N/A</v>
      </c>
      <c r="BU119" s="405"/>
      <c r="BV119" s="432" t="e">
        <f>#N/A</f>
        <v>#N/A</v>
      </c>
      <c r="BW119" s="324" t="e">
        <f t="shared" si="66"/>
        <v>#N/A</v>
      </c>
      <c r="BZ119" s="324" t="e">
        <f>#N/A</f>
        <v>#N/A</v>
      </c>
      <c r="CA119" s="324" t="e">
        <f>#N/A</f>
        <v>#N/A</v>
      </c>
      <c r="CB119" s="324" t="e">
        <f>#N/A</f>
        <v>#N/A</v>
      </c>
      <c r="CC119" s="324" t="e">
        <f t="shared" si="58"/>
        <v>#N/A</v>
      </c>
      <c r="CD119" s="405"/>
      <c r="CE119" s="432" t="e">
        <f>#N/A</f>
        <v>#N/A</v>
      </c>
      <c r="CF119" s="324" t="e">
        <f t="shared" si="67"/>
        <v>#N/A</v>
      </c>
    </row>
    <row r="120" spans="1:84">
      <c r="A120" s="324" t="e">
        <f>#N/A</f>
        <v>#N/A</v>
      </c>
      <c r="B120" s="324" t="e">
        <f>#N/A</f>
        <v>#N/A</v>
      </c>
      <c r="C120" s="429" t="e">
        <f>#N/A</f>
        <v>#N/A</v>
      </c>
      <c r="D120" s="324" t="e">
        <f>#N/A</f>
        <v>#N/A</v>
      </c>
      <c r="E120" s="430" t="e">
        <f>#N/A</f>
        <v>#N/A</v>
      </c>
      <c r="F120" s="324" t="e">
        <f>#N/A</f>
        <v>#N/A</v>
      </c>
      <c r="G120" s="324" t="e">
        <f>#N/A</f>
        <v>#N/A</v>
      </c>
      <c r="H120" s="324" t="e">
        <f>#N/A</f>
        <v>#N/A</v>
      </c>
      <c r="I120" s="324" t="e">
        <f>#N/A</f>
        <v>#N/A</v>
      </c>
      <c r="J120" s="324" t="e">
        <f>#N/A</f>
        <v>#N/A</v>
      </c>
      <c r="K120" s="324" t="e">
        <f>#N/A</f>
        <v>#N/A</v>
      </c>
      <c r="M120" s="325">
        <v>118</v>
      </c>
      <c r="O120" s="324" t="e">
        <f t="shared" si="42"/>
        <v>#N/A</v>
      </c>
      <c r="P120" s="324" t="e">
        <f t="shared" si="43"/>
        <v>#N/A</v>
      </c>
      <c r="Q120" s="324" t="e">
        <f t="shared" si="60"/>
        <v>#N/A</v>
      </c>
      <c r="R120" s="324" t="e">
        <f t="shared" si="61"/>
        <v>#N/A</v>
      </c>
      <c r="S120" s="324" t="e">
        <f t="shared" si="44"/>
        <v>#N/A</v>
      </c>
      <c r="T120" s="324" t="e">
        <f t="shared" si="45"/>
        <v>#N/A</v>
      </c>
      <c r="U120" s="405">
        <f t="shared" si="59"/>
        <v>118</v>
      </c>
      <c r="V120" s="405" t="s">
        <v>2016</v>
      </c>
      <c r="W120" s="431" t="e">
        <f>#N/A</f>
        <v>#N/A</v>
      </c>
      <c r="X120" s="407">
        <f t="shared" si="46"/>
        <v>118</v>
      </c>
      <c r="Y120" s="405">
        <f t="shared" si="62"/>
        <v>0</v>
      </c>
      <c r="Z120" s="324" t="e">
        <f t="shared" si="47"/>
        <v>#N/A</v>
      </c>
      <c r="AA120" s="324" t="e">
        <f t="shared" si="48"/>
        <v>#N/A</v>
      </c>
      <c r="AB120" s="324" t="e">
        <f t="shared" si="49"/>
        <v>#N/A</v>
      </c>
      <c r="AC120" s="324" t="e">
        <f t="shared" si="50"/>
        <v>#N/A</v>
      </c>
      <c r="AD120" s="324" t="e">
        <f t="shared" si="51"/>
        <v>#N/A</v>
      </c>
      <c r="AE120" s="324" t="e">
        <f t="shared" si="52"/>
        <v>#N/A</v>
      </c>
      <c r="AG120" s="324" t="e">
        <f>#N/A</f>
        <v>#N/A</v>
      </c>
      <c r="AH120" s="324" t="e">
        <f>#N/A</f>
        <v>#N/A</v>
      </c>
      <c r="AI120" s="324" t="e">
        <f>#N/A</f>
        <v>#N/A</v>
      </c>
      <c r="AJ120" s="324" t="e">
        <f t="shared" si="53"/>
        <v>#N/A</v>
      </c>
      <c r="AK120" s="324">
        <v>118</v>
      </c>
      <c r="AL120" s="432"/>
      <c r="AP120" s="324" t="e">
        <f>#N/A</f>
        <v>#N/A</v>
      </c>
      <c r="AQ120" s="324" t="e">
        <f>#N/A</f>
        <v>#N/A</v>
      </c>
      <c r="AR120" s="324" t="e">
        <f>#N/A</f>
        <v>#N/A</v>
      </c>
      <c r="AS120" s="324" t="e">
        <f t="shared" si="54"/>
        <v>#N/A</v>
      </c>
      <c r="AT120" s="405" t="s">
        <v>2016</v>
      </c>
      <c r="AU120" s="432" t="e">
        <f>#N/A</f>
        <v>#N/A</v>
      </c>
      <c r="AV120" s="324" t="e">
        <f t="shared" si="63"/>
        <v>#N/A</v>
      </c>
      <c r="AY120" s="324" t="e">
        <f>#N/A</f>
        <v>#N/A</v>
      </c>
      <c r="AZ120" s="324" t="e">
        <f>#N/A</f>
        <v>#N/A</v>
      </c>
      <c r="BA120" s="324" t="e">
        <f>#N/A</f>
        <v>#N/A</v>
      </c>
      <c r="BB120" s="324" t="e">
        <f t="shared" si="55"/>
        <v>#N/A</v>
      </c>
      <c r="BC120" s="405" t="s">
        <v>2016</v>
      </c>
      <c r="BD120" s="432" t="e">
        <f>#N/A</f>
        <v>#N/A</v>
      </c>
      <c r="BE120" s="324" t="e">
        <f t="shared" si="64"/>
        <v>#N/A</v>
      </c>
      <c r="BH120" s="324" t="e">
        <f>#N/A</f>
        <v>#N/A</v>
      </c>
      <c r="BI120" s="324" t="e">
        <f>#N/A</f>
        <v>#N/A</v>
      </c>
      <c r="BJ120" s="324" t="e">
        <f>#N/A</f>
        <v>#N/A</v>
      </c>
      <c r="BK120" s="324" t="e">
        <f t="shared" si="56"/>
        <v>#N/A</v>
      </c>
      <c r="BL120" s="405" t="s">
        <v>2016</v>
      </c>
      <c r="BM120" s="432" t="e">
        <f>#N/A</f>
        <v>#N/A</v>
      </c>
      <c r="BN120" s="324" t="e">
        <f t="shared" si="65"/>
        <v>#N/A</v>
      </c>
      <c r="BQ120" s="324" t="e">
        <f>#N/A</f>
        <v>#N/A</v>
      </c>
      <c r="BR120" s="324" t="e">
        <f>#N/A</f>
        <v>#N/A</v>
      </c>
      <c r="BS120" s="324" t="e">
        <f>#N/A</f>
        <v>#N/A</v>
      </c>
      <c r="BT120" s="324" t="e">
        <f t="shared" si="57"/>
        <v>#N/A</v>
      </c>
      <c r="BU120" s="405"/>
      <c r="BV120" s="432" t="e">
        <f>#N/A</f>
        <v>#N/A</v>
      </c>
      <c r="BW120" s="324" t="e">
        <f t="shared" si="66"/>
        <v>#N/A</v>
      </c>
      <c r="BZ120" s="324" t="e">
        <f>#N/A</f>
        <v>#N/A</v>
      </c>
      <c r="CA120" s="324" t="e">
        <f>#N/A</f>
        <v>#N/A</v>
      </c>
      <c r="CB120" s="324" t="e">
        <f>#N/A</f>
        <v>#N/A</v>
      </c>
      <c r="CC120" s="324" t="e">
        <f t="shared" si="58"/>
        <v>#N/A</v>
      </c>
      <c r="CD120" s="405"/>
      <c r="CE120" s="432" t="e">
        <f>#N/A</f>
        <v>#N/A</v>
      </c>
      <c r="CF120" s="324" t="e">
        <f t="shared" si="67"/>
        <v>#N/A</v>
      </c>
    </row>
    <row r="121" spans="1:84">
      <c r="A121" s="324" t="e">
        <f>#N/A</f>
        <v>#N/A</v>
      </c>
      <c r="B121" s="324" t="e">
        <f>#N/A</f>
        <v>#N/A</v>
      </c>
      <c r="C121" s="429" t="e">
        <f>#N/A</f>
        <v>#N/A</v>
      </c>
      <c r="D121" s="324" t="e">
        <f>#N/A</f>
        <v>#N/A</v>
      </c>
      <c r="E121" s="430" t="e">
        <f>#N/A</f>
        <v>#N/A</v>
      </c>
      <c r="F121" s="324" t="e">
        <f>#N/A</f>
        <v>#N/A</v>
      </c>
      <c r="G121" s="324" t="e">
        <f>#N/A</f>
        <v>#N/A</v>
      </c>
      <c r="H121" s="324" t="e">
        <f>#N/A</f>
        <v>#N/A</v>
      </c>
      <c r="I121" s="324" t="e">
        <f>#N/A</f>
        <v>#N/A</v>
      </c>
      <c r="J121" s="324" t="e">
        <f>#N/A</f>
        <v>#N/A</v>
      </c>
      <c r="K121" s="324" t="e">
        <f>#N/A</f>
        <v>#N/A</v>
      </c>
      <c r="M121" s="325">
        <v>119</v>
      </c>
      <c r="O121" s="324" t="e">
        <f t="shared" si="42"/>
        <v>#N/A</v>
      </c>
      <c r="P121" s="324" t="e">
        <f t="shared" si="43"/>
        <v>#N/A</v>
      </c>
      <c r="Q121" s="324" t="e">
        <f t="shared" si="60"/>
        <v>#N/A</v>
      </c>
      <c r="R121" s="324" t="e">
        <f t="shared" si="61"/>
        <v>#N/A</v>
      </c>
      <c r="S121" s="324" t="e">
        <f t="shared" si="44"/>
        <v>#N/A</v>
      </c>
      <c r="T121" s="324" t="e">
        <f t="shared" si="45"/>
        <v>#N/A</v>
      </c>
      <c r="U121" s="405">
        <f t="shared" si="59"/>
        <v>119</v>
      </c>
      <c r="V121" s="405" t="s">
        <v>2016</v>
      </c>
      <c r="W121" s="431" t="e">
        <f>#N/A</f>
        <v>#N/A</v>
      </c>
      <c r="X121" s="407">
        <f t="shared" si="46"/>
        <v>119</v>
      </c>
      <c r="Y121" s="405">
        <f t="shared" si="62"/>
        <v>0</v>
      </c>
      <c r="Z121" s="324" t="e">
        <f t="shared" si="47"/>
        <v>#N/A</v>
      </c>
      <c r="AA121" s="324" t="e">
        <f t="shared" si="48"/>
        <v>#N/A</v>
      </c>
      <c r="AB121" s="324" t="e">
        <f t="shared" si="49"/>
        <v>#N/A</v>
      </c>
      <c r="AC121" s="324" t="e">
        <f t="shared" si="50"/>
        <v>#N/A</v>
      </c>
      <c r="AD121" s="324" t="e">
        <f t="shared" si="51"/>
        <v>#N/A</v>
      </c>
      <c r="AE121" s="324" t="e">
        <f t="shared" si="52"/>
        <v>#N/A</v>
      </c>
      <c r="AG121" s="324" t="e">
        <f>#N/A</f>
        <v>#N/A</v>
      </c>
      <c r="AH121" s="324" t="e">
        <f>#N/A</f>
        <v>#N/A</v>
      </c>
      <c r="AI121" s="324" t="e">
        <f>#N/A</f>
        <v>#N/A</v>
      </c>
      <c r="AJ121" s="324" t="e">
        <f t="shared" si="53"/>
        <v>#N/A</v>
      </c>
      <c r="AK121" s="324">
        <v>119</v>
      </c>
      <c r="AL121" s="432"/>
      <c r="AP121" s="324" t="e">
        <f>#N/A</f>
        <v>#N/A</v>
      </c>
      <c r="AQ121" s="324" t="e">
        <f>#N/A</f>
        <v>#N/A</v>
      </c>
      <c r="AR121" s="324" t="e">
        <f>#N/A</f>
        <v>#N/A</v>
      </c>
      <c r="AS121" s="324" t="e">
        <f t="shared" si="54"/>
        <v>#N/A</v>
      </c>
      <c r="AT121" s="405" t="s">
        <v>2016</v>
      </c>
      <c r="AU121" s="432" t="e">
        <f>#N/A</f>
        <v>#N/A</v>
      </c>
      <c r="AV121" s="324" t="e">
        <f t="shared" si="63"/>
        <v>#N/A</v>
      </c>
      <c r="AY121" s="324" t="e">
        <f>#N/A</f>
        <v>#N/A</v>
      </c>
      <c r="AZ121" s="324" t="e">
        <f>#N/A</f>
        <v>#N/A</v>
      </c>
      <c r="BA121" s="324" t="e">
        <f>#N/A</f>
        <v>#N/A</v>
      </c>
      <c r="BB121" s="324" t="e">
        <f t="shared" si="55"/>
        <v>#N/A</v>
      </c>
      <c r="BC121" s="405" t="s">
        <v>2016</v>
      </c>
      <c r="BD121" s="432" t="e">
        <f>#N/A</f>
        <v>#N/A</v>
      </c>
      <c r="BE121" s="324" t="e">
        <f t="shared" si="64"/>
        <v>#N/A</v>
      </c>
      <c r="BH121" s="324" t="e">
        <f>#N/A</f>
        <v>#N/A</v>
      </c>
      <c r="BI121" s="324" t="e">
        <f>#N/A</f>
        <v>#N/A</v>
      </c>
      <c r="BJ121" s="324" t="e">
        <f>#N/A</f>
        <v>#N/A</v>
      </c>
      <c r="BK121" s="324" t="e">
        <f t="shared" si="56"/>
        <v>#N/A</v>
      </c>
      <c r="BL121" s="405" t="s">
        <v>2016</v>
      </c>
      <c r="BM121" s="432" t="e">
        <f>#N/A</f>
        <v>#N/A</v>
      </c>
      <c r="BN121" s="324" t="e">
        <f t="shared" si="65"/>
        <v>#N/A</v>
      </c>
      <c r="BQ121" s="324" t="e">
        <f>#N/A</f>
        <v>#N/A</v>
      </c>
      <c r="BR121" s="324" t="e">
        <f>#N/A</f>
        <v>#N/A</v>
      </c>
      <c r="BS121" s="324" t="e">
        <f>#N/A</f>
        <v>#N/A</v>
      </c>
      <c r="BT121" s="324" t="e">
        <f t="shared" si="57"/>
        <v>#N/A</v>
      </c>
      <c r="BU121" s="405"/>
      <c r="BV121" s="432" t="e">
        <f>#N/A</f>
        <v>#N/A</v>
      </c>
      <c r="BW121" s="324" t="e">
        <f t="shared" si="66"/>
        <v>#N/A</v>
      </c>
      <c r="BZ121" s="324" t="e">
        <f>#N/A</f>
        <v>#N/A</v>
      </c>
      <c r="CA121" s="324" t="e">
        <f>#N/A</f>
        <v>#N/A</v>
      </c>
      <c r="CB121" s="324" t="e">
        <f>#N/A</f>
        <v>#N/A</v>
      </c>
      <c r="CC121" s="324" t="e">
        <f t="shared" si="58"/>
        <v>#N/A</v>
      </c>
      <c r="CD121" s="405"/>
      <c r="CE121" s="432" t="e">
        <f>#N/A</f>
        <v>#N/A</v>
      </c>
      <c r="CF121" s="324" t="e">
        <f t="shared" si="67"/>
        <v>#N/A</v>
      </c>
    </row>
    <row r="122" spans="1:84">
      <c r="A122" s="324" t="e">
        <f>#N/A</f>
        <v>#N/A</v>
      </c>
      <c r="B122" s="324" t="e">
        <f>#N/A</f>
        <v>#N/A</v>
      </c>
      <c r="C122" s="429" t="e">
        <f>#N/A</f>
        <v>#N/A</v>
      </c>
      <c r="D122" s="324" t="e">
        <f>#N/A</f>
        <v>#N/A</v>
      </c>
      <c r="E122" s="430" t="e">
        <f>#N/A</f>
        <v>#N/A</v>
      </c>
      <c r="F122" s="324" t="e">
        <f>#N/A</f>
        <v>#N/A</v>
      </c>
      <c r="G122" s="324" t="e">
        <f>#N/A</f>
        <v>#N/A</v>
      </c>
      <c r="H122" s="324" t="e">
        <f>#N/A</f>
        <v>#N/A</v>
      </c>
      <c r="I122" s="324" t="e">
        <f>#N/A</f>
        <v>#N/A</v>
      </c>
      <c r="J122" s="324" t="e">
        <f>#N/A</f>
        <v>#N/A</v>
      </c>
      <c r="K122" s="324" t="e">
        <f>#N/A</f>
        <v>#N/A</v>
      </c>
      <c r="M122" s="325">
        <v>120</v>
      </c>
      <c r="O122" s="324" t="e">
        <f t="shared" si="42"/>
        <v>#N/A</v>
      </c>
      <c r="P122" s="324" t="e">
        <f t="shared" si="43"/>
        <v>#N/A</v>
      </c>
      <c r="Q122" s="324" t="e">
        <f t="shared" si="60"/>
        <v>#N/A</v>
      </c>
      <c r="R122" s="324" t="e">
        <f t="shared" si="61"/>
        <v>#N/A</v>
      </c>
      <c r="S122" s="324" t="e">
        <f t="shared" si="44"/>
        <v>#N/A</v>
      </c>
      <c r="T122" s="324" t="e">
        <f t="shared" si="45"/>
        <v>#N/A</v>
      </c>
      <c r="U122" s="405">
        <f t="shared" si="59"/>
        <v>120</v>
      </c>
      <c r="V122" s="405" t="s">
        <v>2016</v>
      </c>
      <c r="W122" s="431" t="e">
        <f>#N/A</f>
        <v>#N/A</v>
      </c>
      <c r="X122" s="407">
        <f t="shared" si="46"/>
        <v>120</v>
      </c>
      <c r="Y122" s="405">
        <f t="shared" si="62"/>
        <v>0</v>
      </c>
      <c r="Z122" s="324" t="e">
        <f t="shared" si="47"/>
        <v>#N/A</v>
      </c>
      <c r="AA122" s="324" t="e">
        <f t="shared" si="48"/>
        <v>#N/A</v>
      </c>
      <c r="AB122" s="324" t="e">
        <f t="shared" si="49"/>
        <v>#N/A</v>
      </c>
      <c r="AC122" s="324" t="e">
        <f t="shared" si="50"/>
        <v>#N/A</v>
      </c>
      <c r="AD122" s="324" t="e">
        <f t="shared" si="51"/>
        <v>#N/A</v>
      </c>
      <c r="AE122" s="324" t="e">
        <f t="shared" si="52"/>
        <v>#N/A</v>
      </c>
      <c r="AG122" s="324" t="e">
        <f>#N/A</f>
        <v>#N/A</v>
      </c>
      <c r="AH122" s="324" t="e">
        <f>#N/A</f>
        <v>#N/A</v>
      </c>
      <c r="AI122" s="324" t="e">
        <f>#N/A</f>
        <v>#N/A</v>
      </c>
      <c r="AJ122" s="324" t="e">
        <f t="shared" si="53"/>
        <v>#N/A</v>
      </c>
      <c r="AK122" s="324">
        <v>120</v>
      </c>
      <c r="AL122" s="432"/>
      <c r="AP122" s="324" t="e">
        <f>#N/A</f>
        <v>#N/A</v>
      </c>
      <c r="AQ122" s="324" t="e">
        <f>#N/A</f>
        <v>#N/A</v>
      </c>
      <c r="AR122" s="324" t="e">
        <f>#N/A</f>
        <v>#N/A</v>
      </c>
      <c r="AS122" s="324" t="e">
        <f t="shared" si="54"/>
        <v>#N/A</v>
      </c>
      <c r="AT122" s="405" t="s">
        <v>2016</v>
      </c>
      <c r="AU122" s="432" t="e">
        <f>#N/A</f>
        <v>#N/A</v>
      </c>
      <c r="AV122" s="324" t="e">
        <f t="shared" si="63"/>
        <v>#N/A</v>
      </c>
      <c r="AY122" s="324" t="e">
        <f>#N/A</f>
        <v>#N/A</v>
      </c>
      <c r="AZ122" s="324" t="e">
        <f>#N/A</f>
        <v>#N/A</v>
      </c>
      <c r="BA122" s="324" t="e">
        <f>#N/A</f>
        <v>#N/A</v>
      </c>
      <c r="BB122" s="324" t="e">
        <f t="shared" si="55"/>
        <v>#N/A</v>
      </c>
      <c r="BC122" s="405" t="s">
        <v>2016</v>
      </c>
      <c r="BD122" s="432" t="e">
        <f>#N/A</f>
        <v>#N/A</v>
      </c>
      <c r="BE122" s="324" t="e">
        <f t="shared" si="64"/>
        <v>#N/A</v>
      </c>
      <c r="BH122" s="324" t="e">
        <f>#N/A</f>
        <v>#N/A</v>
      </c>
      <c r="BI122" s="324" t="e">
        <f>#N/A</f>
        <v>#N/A</v>
      </c>
      <c r="BJ122" s="324" t="e">
        <f>#N/A</f>
        <v>#N/A</v>
      </c>
      <c r="BK122" s="324" t="e">
        <f t="shared" si="56"/>
        <v>#N/A</v>
      </c>
      <c r="BL122" s="405" t="s">
        <v>2016</v>
      </c>
      <c r="BM122" s="432" t="e">
        <f>#N/A</f>
        <v>#N/A</v>
      </c>
      <c r="BN122" s="324" t="e">
        <f t="shared" si="65"/>
        <v>#N/A</v>
      </c>
      <c r="BQ122" s="324" t="e">
        <f>#N/A</f>
        <v>#N/A</v>
      </c>
      <c r="BR122" s="324" t="e">
        <f>#N/A</f>
        <v>#N/A</v>
      </c>
      <c r="BS122" s="324" t="e">
        <f>#N/A</f>
        <v>#N/A</v>
      </c>
      <c r="BT122" s="324" t="e">
        <f t="shared" si="57"/>
        <v>#N/A</v>
      </c>
      <c r="BU122" s="405"/>
      <c r="BV122" s="432" t="e">
        <f>#N/A</f>
        <v>#N/A</v>
      </c>
      <c r="BW122" s="324" t="e">
        <f t="shared" si="66"/>
        <v>#N/A</v>
      </c>
      <c r="BZ122" s="324" t="e">
        <f>#N/A</f>
        <v>#N/A</v>
      </c>
      <c r="CA122" s="324" t="e">
        <f>#N/A</f>
        <v>#N/A</v>
      </c>
      <c r="CB122" s="324" t="e">
        <f>#N/A</f>
        <v>#N/A</v>
      </c>
      <c r="CC122" s="324" t="e">
        <f t="shared" si="58"/>
        <v>#N/A</v>
      </c>
      <c r="CD122" s="405"/>
      <c r="CE122" s="432" t="e">
        <f>#N/A</f>
        <v>#N/A</v>
      </c>
      <c r="CF122" s="324" t="e">
        <f t="shared" si="67"/>
        <v>#N/A</v>
      </c>
    </row>
    <row r="123" spans="1:84">
      <c r="A123" s="324" t="e">
        <f>#N/A</f>
        <v>#N/A</v>
      </c>
      <c r="B123" s="324" t="e">
        <f>#N/A</f>
        <v>#N/A</v>
      </c>
      <c r="C123" s="429" t="e">
        <f>#N/A</f>
        <v>#N/A</v>
      </c>
      <c r="D123" s="324" t="e">
        <f>#N/A</f>
        <v>#N/A</v>
      </c>
      <c r="E123" s="430" t="e">
        <f>#N/A</f>
        <v>#N/A</v>
      </c>
      <c r="F123" s="324" t="e">
        <f>#N/A</f>
        <v>#N/A</v>
      </c>
      <c r="G123" s="324" t="e">
        <f>#N/A</f>
        <v>#N/A</v>
      </c>
      <c r="H123" s="324" t="e">
        <f>#N/A</f>
        <v>#N/A</v>
      </c>
      <c r="I123" s="324" t="e">
        <f>#N/A</f>
        <v>#N/A</v>
      </c>
      <c r="J123" s="324" t="e">
        <f>#N/A</f>
        <v>#N/A</v>
      </c>
      <c r="K123" s="324" t="e">
        <f>#N/A</f>
        <v>#N/A</v>
      </c>
      <c r="M123" s="325">
        <v>121</v>
      </c>
      <c r="O123" s="324" t="e">
        <f t="shared" si="42"/>
        <v>#N/A</v>
      </c>
      <c r="P123" s="324" t="e">
        <f t="shared" si="43"/>
        <v>#N/A</v>
      </c>
      <c r="Q123" s="324" t="e">
        <f t="shared" si="60"/>
        <v>#N/A</v>
      </c>
      <c r="R123" s="324" t="e">
        <f t="shared" si="61"/>
        <v>#N/A</v>
      </c>
      <c r="S123" s="324" t="e">
        <f t="shared" si="44"/>
        <v>#N/A</v>
      </c>
      <c r="T123" s="324" t="e">
        <f t="shared" si="45"/>
        <v>#N/A</v>
      </c>
      <c r="U123" s="405">
        <f t="shared" si="59"/>
        <v>121</v>
      </c>
      <c r="V123" s="405" t="s">
        <v>2016</v>
      </c>
      <c r="W123" s="431" t="e">
        <f>#N/A</f>
        <v>#N/A</v>
      </c>
      <c r="X123" s="407">
        <f t="shared" si="46"/>
        <v>121</v>
      </c>
      <c r="Y123" s="405">
        <f t="shared" si="62"/>
        <v>0</v>
      </c>
      <c r="Z123" s="324" t="e">
        <f t="shared" si="47"/>
        <v>#N/A</v>
      </c>
      <c r="AA123" s="324" t="e">
        <f t="shared" si="48"/>
        <v>#N/A</v>
      </c>
      <c r="AB123" s="324" t="e">
        <f t="shared" si="49"/>
        <v>#N/A</v>
      </c>
      <c r="AC123" s="324" t="e">
        <f t="shared" si="50"/>
        <v>#N/A</v>
      </c>
      <c r="AD123" s="324" t="e">
        <f t="shared" si="51"/>
        <v>#N/A</v>
      </c>
      <c r="AE123" s="324" t="e">
        <f t="shared" si="52"/>
        <v>#N/A</v>
      </c>
      <c r="AG123" s="324" t="e">
        <f>#N/A</f>
        <v>#N/A</v>
      </c>
      <c r="AH123" s="324" t="e">
        <f>#N/A</f>
        <v>#N/A</v>
      </c>
      <c r="AI123" s="324" t="e">
        <f>#N/A</f>
        <v>#N/A</v>
      </c>
      <c r="AJ123" s="324" t="e">
        <f t="shared" si="53"/>
        <v>#N/A</v>
      </c>
      <c r="AK123" s="324">
        <v>121</v>
      </c>
      <c r="AL123" s="432"/>
      <c r="AP123" s="324" t="e">
        <f>#N/A</f>
        <v>#N/A</v>
      </c>
      <c r="AQ123" s="324" t="e">
        <f>#N/A</f>
        <v>#N/A</v>
      </c>
      <c r="AR123" s="324" t="e">
        <f>#N/A</f>
        <v>#N/A</v>
      </c>
      <c r="AS123" s="324" t="e">
        <f t="shared" si="54"/>
        <v>#N/A</v>
      </c>
      <c r="AT123" s="405" t="s">
        <v>2016</v>
      </c>
      <c r="AU123" s="432" t="e">
        <f>#N/A</f>
        <v>#N/A</v>
      </c>
      <c r="AV123" s="324" t="e">
        <f t="shared" si="63"/>
        <v>#N/A</v>
      </c>
      <c r="AY123" s="324" t="e">
        <f>#N/A</f>
        <v>#N/A</v>
      </c>
      <c r="AZ123" s="324" t="e">
        <f>#N/A</f>
        <v>#N/A</v>
      </c>
      <c r="BA123" s="324" t="e">
        <f>#N/A</f>
        <v>#N/A</v>
      </c>
      <c r="BB123" s="324" t="e">
        <f t="shared" si="55"/>
        <v>#N/A</v>
      </c>
      <c r="BC123" s="405" t="s">
        <v>2016</v>
      </c>
      <c r="BD123" s="432" t="e">
        <f>#N/A</f>
        <v>#N/A</v>
      </c>
      <c r="BE123" s="324" t="e">
        <f t="shared" si="64"/>
        <v>#N/A</v>
      </c>
      <c r="BH123" s="324" t="e">
        <f>#N/A</f>
        <v>#N/A</v>
      </c>
      <c r="BI123" s="324" t="e">
        <f>#N/A</f>
        <v>#N/A</v>
      </c>
      <c r="BJ123" s="324" t="e">
        <f>#N/A</f>
        <v>#N/A</v>
      </c>
      <c r="BK123" s="324" t="e">
        <f t="shared" si="56"/>
        <v>#N/A</v>
      </c>
      <c r="BL123" s="405" t="s">
        <v>2016</v>
      </c>
      <c r="BM123" s="432" t="e">
        <f>#N/A</f>
        <v>#N/A</v>
      </c>
      <c r="BN123" s="324" t="e">
        <f t="shared" si="65"/>
        <v>#N/A</v>
      </c>
      <c r="BQ123" s="324" t="e">
        <f>#N/A</f>
        <v>#N/A</v>
      </c>
      <c r="BR123" s="324" t="e">
        <f>#N/A</f>
        <v>#N/A</v>
      </c>
      <c r="BS123" s="324" t="e">
        <f>#N/A</f>
        <v>#N/A</v>
      </c>
      <c r="BT123" s="324" t="e">
        <f t="shared" si="57"/>
        <v>#N/A</v>
      </c>
      <c r="BU123" s="405"/>
      <c r="BV123" s="432" t="e">
        <f>#N/A</f>
        <v>#N/A</v>
      </c>
      <c r="BW123" s="324" t="e">
        <f t="shared" si="66"/>
        <v>#N/A</v>
      </c>
      <c r="BZ123" s="324" t="e">
        <f>#N/A</f>
        <v>#N/A</v>
      </c>
      <c r="CA123" s="324" t="e">
        <f>#N/A</f>
        <v>#N/A</v>
      </c>
      <c r="CB123" s="324" t="e">
        <f>#N/A</f>
        <v>#N/A</v>
      </c>
      <c r="CC123" s="324" t="e">
        <f t="shared" si="58"/>
        <v>#N/A</v>
      </c>
      <c r="CD123" s="405"/>
      <c r="CE123" s="432" t="e">
        <f>#N/A</f>
        <v>#N/A</v>
      </c>
      <c r="CF123" s="324" t="e">
        <f t="shared" si="67"/>
        <v>#N/A</v>
      </c>
    </row>
    <row r="124" spans="1:84">
      <c r="A124" s="324" t="e">
        <f>#N/A</f>
        <v>#N/A</v>
      </c>
      <c r="B124" s="324" t="e">
        <f>#N/A</f>
        <v>#N/A</v>
      </c>
      <c r="C124" s="429" t="e">
        <f>#N/A</f>
        <v>#N/A</v>
      </c>
      <c r="D124" s="324" t="e">
        <f>#N/A</f>
        <v>#N/A</v>
      </c>
      <c r="E124" s="430" t="e">
        <f>#N/A</f>
        <v>#N/A</v>
      </c>
      <c r="F124" s="324" t="e">
        <f>#N/A</f>
        <v>#N/A</v>
      </c>
      <c r="G124" s="324" t="e">
        <f>#N/A</f>
        <v>#N/A</v>
      </c>
      <c r="H124" s="324" t="e">
        <f>#N/A</f>
        <v>#N/A</v>
      </c>
      <c r="I124" s="324" t="e">
        <f>#N/A</f>
        <v>#N/A</v>
      </c>
      <c r="J124" s="324" t="e">
        <f>#N/A</f>
        <v>#N/A</v>
      </c>
      <c r="K124" s="324" t="e">
        <f>#N/A</f>
        <v>#N/A</v>
      </c>
      <c r="M124" s="325">
        <v>122</v>
      </c>
      <c r="O124" s="324" t="e">
        <f t="shared" si="42"/>
        <v>#N/A</v>
      </c>
      <c r="P124" s="324" t="e">
        <f t="shared" si="43"/>
        <v>#N/A</v>
      </c>
      <c r="Q124" s="324" t="e">
        <f t="shared" si="60"/>
        <v>#N/A</v>
      </c>
      <c r="R124" s="324" t="e">
        <f t="shared" si="61"/>
        <v>#N/A</v>
      </c>
      <c r="S124" s="324" t="e">
        <f t="shared" si="44"/>
        <v>#N/A</v>
      </c>
      <c r="T124" s="324" t="e">
        <f t="shared" si="45"/>
        <v>#N/A</v>
      </c>
      <c r="U124" s="405">
        <f t="shared" si="59"/>
        <v>122</v>
      </c>
      <c r="V124" s="405" t="s">
        <v>2016</v>
      </c>
      <c r="W124" s="431" t="e">
        <f>#N/A</f>
        <v>#N/A</v>
      </c>
      <c r="X124" s="407">
        <f t="shared" si="46"/>
        <v>122</v>
      </c>
      <c r="Y124" s="405">
        <f t="shared" si="62"/>
        <v>0</v>
      </c>
      <c r="Z124" s="324" t="e">
        <f t="shared" si="47"/>
        <v>#N/A</v>
      </c>
      <c r="AA124" s="324" t="e">
        <f t="shared" si="48"/>
        <v>#N/A</v>
      </c>
      <c r="AB124" s="324" t="e">
        <f t="shared" si="49"/>
        <v>#N/A</v>
      </c>
      <c r="AC124" s="324" t="e">
        <f t="shared" si="50"/>
        <v>#N/A</v>
      </c>
      <c r="AD124" s="324" t="e">
        <f t="shared" si="51"/>
        <v>#N/A</v>
      </c>
      <c r="AE124" s="324" t="e">
        <f t="shared" si="52"/>
        <v>#N/A</v>
      </c>
      <c r="AG124" s="324" t="e">
        <f>#N/A</f>
        <v>#N/A</v>
      </c>
      <c r="AH124" s="324" t="e">
        <f>#N/A</f>
        <v>#N/A</v>
      </c>
      <c r="AI124" s="324" t="e">
        <f>#N/A</f>
        <v>#N/A</v>
      </c>
      <c r="AJ124" s="324" t="e">
        <f t="shared" si="53"/>
        <v>#N/A</v>
      </c>
      <c r="AK124" s="324">
        <v>122</v>
      </c>
      <c r="AL124" s="432"/>
      <c r="AP124" s="324" t="e">
        <f>#N/A</f>
        <v>#N/A</v>
      </c>
      <c r="AQ124" s="324" t="e">
        <f>#N/A</f>
        <v>#N/A</v>
      </c>
      <c r="AR124" s="324" t="e">
        <f>#N/A</f>
        <v>#N/A</v>
      </c>
      <c r="AS124" s="324" t="e">
        <f t="shared" si="54"/>
        <v>#N/A</v>
      </c>
      <c r="AT124" s="405" t="s">
        <v>2016</v>
      </c>
      <c r="AU124" s="432" t="e">
        <f>#N/A</f>
        <v>#N/A</v>
      </c>
      <c r="AV124" s="324" t="e">
        <f t="shared" si="63"/>
        <v>#N/A</v>
      </c>
      <c r="AY124" s="324" t="e">
        <f>#N/A</f>
        <v>#N/A</v>
      </c>
      <c r="AZ124" s="324" t="e">
        <f>#N/A</f>
        <v>#N/A</v>
      </c>
      <c r="BA124" s="324" t="e">
        <f>#N/A</f>
        <v>#N/A</v>
      </c>
      <c r="BB124" s="324" t="e">
        <f t="shared" si="55"/>
        <v>#N/A</v>
      </c>
      <c r="BC124" s="405" t="s">
        <v>2016</v>
      </c>
      <c r="BD124" s="432" t="e">
        <f>#N/A</f>
        <v>#N/A</v>
      </c>
      <c r="BE124" s="324" t="e">
        <f t="shared" si="64"/>
        <v>#N/A</v>
      </c>
      <c r="BH124" s="324" t="e">
        <f>#N/A</f>
        <v>#N/A</v>
      </c>
      <c r="BI124" s="324" t="e">
        <f>#N/A</f>
        <v>#N/A</v>
      </c>
      <c r="BJ124" s="324" t="e">
        <f>#N/A</f>
        <v>#N/A</v>
      </c>
      <c r="BK124" s="324" t="e">
        <f t="shared" si="56"/>
        <v>#N/A</v>
      </c>
      <c r="BL124" s="405" t="s">
        <v>2016</v>
      </c>
      <c r="BM124" s="432" t="e">
        <f>#N/A</f>
        <v>#N/A</v>
      </c>
      <c r="BN124" s="324" t="e">
        <f t="shared" si="65"/>
        <v>#N/A</v>
      </c>
      <c r="BQ124" s="324" t="e">
        <f>#N/A</f>
        <v>#N/A</v>
      </c>
      <c r="BR124" s="324" t="e">
        <f>#N/A</f>
        <v>#N/A</v>
      </c>
      <c r="BS124" s="324" t="e">
        <f>#N/A</f>
        <v>#N/A</v>
      </c>
      <c r="BT124" s="324" t="e">
        <f t="shared" si="57"/>
        <v>#N/A</v>
      </c>
      <c r="BU124" s="405"/>
      <c r="BV124" s="432" t="e">
        <f>#N/A</f>
        <v>#N/A</v>
      </c>
      <c r="BW124" s="324" t="e">
        <f t="shared" si="66"/>
        <v>#N/A</v>
      </c>
      <c r="BZ124" s="324" t="e">
        <f>#N/A</f>
        <v>#N/A</v>
      </c>
      <c r="CA124" s="324" t="e">
        <f>#N/A</f>
        <v>#N/A</v>
      </c>
      <c r="CB124" s="324" t="e">
        <f>#N/A</f>
        <v>#N/A</v>
      </c>
      <c r="CC124" s="324" t="e">
        <f t="shared" si="58"/>
        <v>#N/A</v>
      </c>
      <c r="CD124" s="405"/>
      <c r="CE124" s="432" t="e">
        <f>#N/A</f>
        <v>#N/A</v>
      </c>
      <c r="CF124" s="324" t="e">
        <f t="shared" si="67"/>
        <v>#N/A</v>
      </c>
    </row>
    <row r="125" spans="1:84">
      <c r="A125" s="324" t="e">
        <f>#N/A</f>
        <v>#N/A</v>
      </c>
      <c r="B125" s="324" t="e">
        <f>#N/A</f>
        <v>#N/A</v>
      </c>
      <c r="C125" s="429" t="e">
        <f>#N/A</f>
        <v>#N/A</v>
      </c>
      <c r="D125" s="324" t="e">
        <f>#N/A</f>
        <v>#N/A</v>
      </c>
      <c r="E125" s="430" t="e">
        <f>#N/A</f>
        <v>#N/A</v>
      </c>
      <c r="F125" s="324" t="e">
        <f>#N/A</f>
        <v>#N/A</v>
      </c>
      <c r="G125" s="324" t="e">
        <f>#N/A</f>
        <v>#N/A</v>
      </c>
      <c r="H125" s="324" t="e">
        <f>#N/A</f>
        <v>#N/A</v>
      </c>
      <c r="I125" s="324" t="e">
        <f>#N/A</f>
        <v>#N/A</v>
      </c>
      <c r="J125" s="324" t="e">
        <f>#N/A</f>
        <v>#N/A</v>
      </c>
      <c r="K125" s="324" t="e">
        <f>#N/A</f>
        <v>#N/A</v>
      </c>
      <c r="M125" s="325">
        <v>123</v>
      </c>
      <c r="O125" s="324" t="e">
        <f t="shared" si="42"/>
        <v>#N/A</v>
      </c>
      <c r="P125" s="324" t="e">
        <f t="shared" si="43"/>
        <v>#N/A</v>
      </c>
      <c r="Q125" s="324" t="e">
        <f t="shared" si="60"/>
        <v>#N/A</v>
      </c>
      <c r="R125" s="324" t="e">
        <f t="shared" si="61"/>
        <v>#N/A</v>
      </c>
      <c r="S125" s="324" t="e">
        <f t="shared" si="44"/>
        <v>#N/A</v>
      </c>
      <c r="T125" s="324" t="e">
        <f t="shared" si="45"/>
        <v>#N/A</v>
      </c>
      <c r="U125" s="405">
        <f t="shared" si="59"/>
        <v>123</v>
      </c>
      <c r="V125" s="405" t="s">
        <v>2016</v>
      </c>
      <c r="W125" s="431" t="e">
        <f>#N/A</f>
        <v>#N/A</v>
      </c>
      <c r="X125" s="407">
        <f t="shared" si="46"/>
        <v>123</v>
      </c>
      <c r="Y125" s="405">
        <f t="shared" si="62"/>
        <v>0</v>
      </c>
      <c r="Z125" s="324" t="e">
        <f t="shared" si="47"/>
        <v>#N/A</v>
      </c>
      <c r="AA125" s="324" t="e">
        <f t="shared" si="48"/>
        <v>#N/A</v>
      </c>
      <c r="AB125" s="324" t="e">
        <f t="shared" si="49"/>
        <v>#N/A</v>
      </c>
      <c r="AC125" s="324" t="e">
        <f t="shared" si="50"/>
        <v>#N/A</v>
      </c>
      <c r="AD125" s="324" t="e">
        <f t="shared" si="51"/>
        <v>#N/A</v>
      </c>
      <c r="AE125" s="324" t="e">
        <f t="shared" si="52"/>
        <v>#N/A</v>
      </c>
      <c r="AG125" s="324" t="e">
        <f>#N/A</f>
        <v>#N/A</v>
      </c>
      <c r="AH125" s="324" t="e">
        <f>#N/A</f>
        <v>#N/A</v>
      </c>
      <c r="AI125" s="324" t="e">
        <f>#N/A</f>
        <v>#N/A</v>
      </c>
      <c r="AJ125" s="324" t="e">
        <f t="shared" si="53"/>
        <v>#N/A</v>
      </c>
      <c r="AK125" s="324">
        <v>123</v>
      </c>
      <c r="AL125" s="432"/>
      <c r="AP125" s="324" t="e">
        <f>#N/A</f>
        <v>#N/A</v>
      </c>
      <c r="AQ125" s="324" t="e">
        <f>#N/A</f>
        <v>#N/A</v>
      </c>
      <c r="AR125" s="324" t="e">
        <f>#N/A</f>
        <v>#N/A</v>
      </c>
      <c r="AS125" s="324" t="e">
        <f t="shared" si="54"/>
        <v>#N/A</v>
      </c>
      <c r="AT125" s="405" t="s">
        <v>2016</v>
      </c>
      <c r="AU125" s="432" t="e">
        <f>#N/A</f>
        <v>#N/A</v>
      </c>
      <c r="AV125" s="324" t="e">
        <f t="shared" si="63"/>
        <v>#N/A</v>
      </c>
      <c r="AY125" s="324" t="e">
        <f>#N/A</f>
        <v>#N/A</v>
      </c>
      <c r="AZ125" s="324" t="e">
        <f>#N/A</f>
        <v>#N/A</v>
      </c>
      <c r="BA125" s="324" t="e">
        <f>#N/A</f>
        <v>#N/A</v>
      </c>
      <c r="BB125" s="324" t="e">
        <f t="shared" si="55"/>
        <v>#N/A</v>
      </c>
      <c r="BC125" s="405" t="s">
        <v>2016</v>
      </c>
      <c r="BD125" s="432" t="e">
        <f>#N/A</f>
        <v>#N/A</v>
      </c>
      <c r="BE125" s="324" t="e">
        <f t="shared" si="64"/>
        <v>#N/A</v>
      </c>
      <c r="BH125" s="324" t="e">
        <f>#N/A</f>
        <v>#N/A</v>
      </c>
      <c r="BI125" s="324" t="e">
        <f>#N/A</f>
        <v>#N/A</v>
      </c>
      <c r="BJ125" s="324" t="e">
        <f>#N/A</f>
        <v>#N/A</v>
      </c>
      <c r="BK125" s="324" t="e">
        <f t="shared" si="56"/>
        <v>#N/A</v>
      </c>
      <c r="BL125" s="405" t="s">
        <v>2016</v>
      </c>
      <c r="BM125" s="432" t="e">
        <f>#N/A</f>
        <v>#N/A</v>
      </c>
      <c r="BN125" s="324" t="e">
        <f t="shared" si="65"/>
        <v>#N/A</v>
      </c>
      <c r="BQ125" s="324" t="e">
        <f>#N/A</f>
        <v>#N/A</v>
      </c>
      <c r="BR125" s="324" t="e">
        <f>#N/A</f>
        <v>#N/A</v>
      </c>
      <c r="BS125" s="324" t="e">
        <f>#N/A</f>
        <v>#N/A</v>
      </c>
      <c r="BT125" s="324" t="e">
        <f t="shared" si="57"/>
        <v>#N/A</v>
      </c>
      <c r="BU125" s="405"/>
      <c r="BV125" s="432" t="e">
        <f>#N/A</f>
        <v>#N/A</v>
      </c>
      <c r="BW125" s="324" t="e">
        <f t="shared" si="66"/>
        <v>#N/A</v>
      </c>
      <c r="BZ125" s="324" t="e">
        <f>#N/A</f>
        <v>#N/A</v>
      </c>
      <c r="CA125" s="324" t="e">
        <f>#N/A</f>
        <v>#N/A</v>
      </c>
      <c r="CB125" s="324" t="e">
        <f>#N/A</f>
        <v>#N/A</v>
      </c>
      <c r="CC125" s="324" t="e">
        <f t="shared" si="58"/>
        <v>#N/A</v>
      </c>
      <c r="CD125" s="405"/>
      <c r="CE125" s="432" t="e">
        <f>#N/A</f>
        <v>#N/A</v>
      </c>
      <c r="CF125" s="324" t="e">
        <f t="shared" si="67"/>
        <v>#N/A</v>
      </c>
    </row>
    <row r="126" spans="1:84">
      <c r="A126" s="324" t="e">
        <f>#N/A</f>
        <v>#N/A</v>
      </c>
      <c r="B126" s="324" t="e">
        <f>#N/A</f>
        <v>#N/A</v>
      </c>
      <c r="C126" s="429" t="e">
        <f>#N/A</f>
        <v>#N/A</v>
      </c>
      <c r="D126" s="324" t="e">
        <f>#N/A</f>
        <v>#N/A</v>
      </c>
      <c r="E126" s="430" t="e">
        <f>#N/A</f>
        <v>#N/A</v>
      </c>
      <c r="F126" s="324" t="e">
        <f>#N/A</f>
        <v>#N/A</v>
      </c>
      <c r="G126" s="324" t="e">
        <f>#N/A</f>
        <v>#N/A</v>
      </c>
      <c r="H126" s="324" t="e">
        <f>#N/A</f>
        <v>#N/A</v>
      </c>
      <c r="I126" s="324" t="e">
        <f>#N/A</f>
        <v>#N/A</v>
      </c>
      <c r="J126" s="324" t="e">
        <f>#N/A</f>
        <v>#N/A</v>
      </c>
      <c r="K126" s="324" t="e">
        <f>#N/A</f>
        <v>#N/A</v>
      </c>
      <c r="M126" s="325">
        <v>124</v>
      </c>
      <c r="O126" s="324" t="e">
        <f t="shared" si="42"/>
        <v>#N/A</v>
      </c>
      <c r="P126" s="324" t="e">
        <f t="shared" si="43"/>
        <v>#N/A</v>
      </c>
      <c r="Q126" s="324" t="e">
        <f t="shared" si="60"/>
        <v>#N/A</v>
      </c>
      <c r="R126" s="324" t="e">
        <f t="shared" si="61"/>
        <v>#N/A</v>
      </c>
      <c r="S126" s="324" t="e">
        <f t="shared" si="44"/>
        <v>#N/A</v>
      </c>
      <c r="T126" s="324" t="e">
        <f t="shared" si="45"/>
        <v>#N/A</v>
      </c>
      <c r="U126" s="405">
        <f t="shared" si="59"/>
        <v>124</v>
      </c>
      <c r="V126" s="405" t="s">
        <v>2016</v>
      </c>
      <c r="W126" s="431" t="e">
        <f>#N/A</f>
        <v>#N/A</v>
      </c>
      <c r="X126" s="407">
        <f t="shared" si="46"/>
        <v>124</v>
      </c>
      <c r="Y126" s="405">
        <f t="shared" si="62"/>
        <v>0</v>
      </c>
      <c r="Z126" s="324" t="e">
        <f t="shared" si="47"/>
        <v>#N/A</v>
      </c>
      <c r="AA126" s="324" t="e">
        <f t="shared" si="48"/>
        <v>#N/A</v>
      </c>
      <c r="AB126" s="324" t="e">
        <f t="shared" si="49"/>
        <v>#N/A</v>
      </c>
      <c r="AC126" s="324" t="e">
        <f t="shared" si="50"/>
        <v>#N/A</v>
      </c>
      <c r="AD126" s="324" t="e">
        <f t="shared" si="51"/>
        <v>#N/A</v>
      </c>
      <c r="AE126" s="324" t="e">
        <f t="shared" si="52"/>
        <v>#N/A</v>
      </c>
      <c r="AG126" s="324" t="e">
        <f>#N/A</f>
        <v>#N/A</v>
      </c>
      <c r="AH126" s="324" t="e">
        <f>#N/A</f>
        <v>#N/A</v>
      </c>
      <c r="AI126" s="324" t="e">
        <f>#N/A</f>
        <v>#N/A</v>
      </c>
      <c r="AJ126" s="324" t="e">
        <f t="shared" si="53"/>
        <v>#N/A</v>
      </c>
      <c r="AK126" s="324">
        <v>124</v>
      </c>
      <c r="AL126" s="432"/>
      <c r="AP126" s="324" t="e">
        <f>#N/A</f>
        <v>#N/A</v>
      </c>
      <c r="AQ126" s="324" t="e">
        <f>#N/A</f>
        <v>#N/A</v>
      </c>
      <c r="AR126" s="324" t="e">
        <f>#N/A</f>
        <v>#N/A</v>
      </c>
      <c r="AS126" s="324" t="e">
        <f t="shared" si="54"/>
        <v>#N/A</v>
      </c>
      <c r="AT126" s="405" t="s">
        <v>2016</v>
      </c>
      <c r="AU126" s="432" t="e">
        <f>#N/A</f>
        <v>#N/A</v>
      </c>
      <c r="AV126" s="324" t="e">
        <f t="shared" si="63"/>
        <v>#N/A</v>
      </c>
      <c r="AY126" s="324" t="e">
        <f>#N/A</f>
        <v>#N/A</v>
      </c>
      <c r="AZ126" s="324" t="e">
        <f>#N/A</f>
        <v>#N/A</v>
      </c>
      <c r="BA126" s="324" t="e">
        <f>#N/A</f>
        <v>#N/A</v>
      </c>
      <c r="BB126" s="324" t="e">
        <f t="shared" si="55"/>
        <v>#N/A</v>
      </c>
      <c r="BC126" s="405" t="s">
        <v>2016</v>
      </c>
      <c r="BD126" s="432" t="e">
        <f>#N/A</f>
        <v>#N/A</v>
      </c>
      <c r="BE126" s="324" t="e">
        <f t="shared" si="64"/>
        <v>#N/A</v>
      </c>
      <c r="BH126" s="324" t="e">
        <f>#N/A</f>
        <v>#N/A</v>
      </c>
      <c r="BI126" s="324" t="e">
        <f>#N/A</f>
        <v>#N/A</v>
      </c>
      <c r="BJ126" s="324" t="e">
        <f>#N/A</f>
        <v>#N/A</v>
      </c>
      <c r="BK126" s="324" t="e">
        <f t="shared" si="56"/>
        <v>#N/A</v>
      </c>
      <c r="BL126" s="405" t="s">
        <v>2016</v>
      </c>
      <c r="BM126" s="432" t="e">
        <f>#N/A</f>
        <v>#N/A</v>
      </c>
      <c r="BN126" s="324" t="e">
        <f t="shared" si="65"/>
        <v>#N/A</v>
      </c>
      <c r="BQ126" s="324" t="e">
        <f>#N/A</f>
        <v>#N/A</v>
      </c>
      <c r="BR126" s="324" t="e">
        <f>#N/A</f>
        <v>#N/A</v>
      </c>
      <c r="BS126" s="324" t="e">
        <f>#N/A</f>
        <v>#N/A</v>
      </c>
      <c r="BT126" s="324" t="e">
        <f t="shared" si="57"/>
        <v>#N/A</v>
      </c>
      <c r="BU126" s="405"/>
      <c r="BV126" s="432" t="e">
        <f>#N/A</f>
        <v>#N/A</v>
      </c>
      <c r="BW126" s="324" t="e">
        <f t="shared" si="66"/>
        <v>#N/A</v>
      </c>
      <c r="BZ126" s="324" t="e">
        <f>#N/A</f>
        <v>#N/A</v>
      </c>
      <c r="CA126" s="324" t="e">
        <f>#N/A</f>
        <v>#N/A</v>
      </c>
      <c r="CB126" s="324" t="e">
        <f>#N/A</f>
        <v>#N/A</v>
      </c>
      <c r="CC126" s="324" t="e">
        <f t="shared" si="58"/>
        <v>#N/A</v>
      </c>
      <c r="CD126" s="405"/>
      <c r="CE126" s="432" t="e">
        <f>#N/A</f>
        <v>#N/A</v>
      </c>
      <c r="CF126" s="324" t="e">
        <f t="shared" si="67"/>
        <v>#N/A</v>
      </c>
    </row>
    <row r="127" spans="1:84">
      <c r="A127" s="324" t="e">
        <f>#N/A</f>
        <v>#N/A</v>
      </c>
      <c r="B127" s="324" t="e">
        <f>#N/A</f>
        <v>#N/A</v>
      </c>
      <c r="C127" s="429" t="e">
        <f>#N/A</f>
        <v>#N/A</v>
      </c>
      <c r="D127" s="324" t="e">
        <f>#N/A</f>
        <v>#N/A</v>
      </c>
      <c r="E127" s="430" t="e">
        <f>#N/A</f>
        <v>#N/A</v>
      </c>
      <c r="F127" s="324" t="e">
        <f>#N/A</f>
        <v>#N/A</v>
      </c>
      <c r="G127" s="324" t="e">
        <f>#N/A</f>
        <v>#N/A</v>
      </c>
      <c r="H127" s="324" t="e">
        <f>#N/A</f>
        <v>#N/A</v>
      </c>
      <c r="I127" s="324" t="e">
        <f>#N/A</f>
        <v>#N/A</v>
      </c>
      <c r="J127" s="324" t="e">
        <f>#N/A</f>
        <v>#N/A</v>
      </c>
      <c r="K127" s="324" t="e">
        <f>#N/A</f>
        <v>#N/A</v>
      </c>
      <c r="M127" s="325">
        <v>125</v>
      </c>
      <c r="O127" s="324" t="e">
        <f t="shared" si="42"/>
        <v>#N/A</v>
      </c>
      <c r="P127" s="324" t="e">
        <f t="shared" si="43"/>
        <v>#N/A</v>
      </c>
      <c r="Q127" s="324" t="e">
        <f t="shared" si="60"/>
        <v>#N/A</v>
      </c>
      <c r="R127" s="324" t="e">
        <f t="shared" si="61"/>
        <v>#N/A</v>
      </c>
      <c r="S127" s="324" t="e">
        <f t="shared" si="44"/>
        <v>#N/A</v>
      </c>
      <c r="T127" s="324" t="e">
        <f t="shared" si="45"/>
        <v>#N/A</v>
      </c>
      <c r="U127" s="405">
        <f t="shared" si="59"/>
        <v>125</v>
      </c>
      <c r="V127" s="405" t="s">
        <v>2016</v>
      </c>
      <c r="W127" s="431" t="e">
        <f>#N/A</f>
        <v>#N/A</v>
      </c>
      <c r="X127" s="407">
        <f t="shared" si="46"/>
        <v>125</v>
      </c>
      <c r="Y127" s="405">
        <f t="shared" si="62"/>
        <v>0</v>
      </c>
      <c r="Z127" s="324" t="e">
        <f t="shared" si="47"/>
        <v>#N/A</v>
      </c>
      <c r="AA127" s="324" t="e">
        <f t="shared" si="48"/>
        <v>#N/A</v>
      </c>
      <c r="AB127" s="324" t="e">
        <f t="shared" si="49"/>
        <v>#N/A</v>
      </c>
      <c r="AC127" s="324" t="e">
        <f t="shared" si="50"/>
        <v>#N/A</v>
      </c>
      <c r="AD127" s="324" t="e">
        <f t="shared" si="51"/>
        <v>#N/A</v>
      </c>
      <c r="AE127" s="324" t="e">
        <f t="shared" si="52"/>
        <v>#N/A</v>
      </c>
      <c r="AG127" s="324" t="e">
        <f>#N/A</f>
        <v>#N/A</v>
      </c>
      <c r="AH127" s="324" t="e">
        <f>#N/A</f>
        <v>#N/A</v>
      </c>
      <c r="AI127" s="324" t="e">
        <f>#N/A</f>
        <v>#N/A</v>
      </c>
      <c r="AJ127" s="324" t="e">
        <f t="shared" si="53"/>
        <v>#N/A</v>
      </c>
      <c r="AK127" s="324">
        <v>125</v>
      </c>
      <c r="AL127" s="432"/>
      <c r="AP127" s="324" t="e">
        <f>#N/A</f>
        <v>#N/A</v>
      </c>
      <c r="AQ127" s="324" t="e">
        <f>#N/A</f>
        <v>#N/A</v>
      </c>
      <c r="AR127" s="324" t="e">
        <f>#N/A</f>
        <v>#N/A</v>
      </c>
      <c r="AS127" s="324" t="e">
        <f t="shared" si="54"/>
        <v>#N/A</v>
      </c>
      <c r="AT127" s="405" t="s">
        <v>2016</v>
      </c>
      <c r="AU127" s="432" t="e">
        <f>#N/A</f>
        <v>#N/A</v>
      </c>
      <c r="AV127" s="324" t="e">
        <f t="shared" si="63"/>
        <v>#N/A</v>
      </c>
      <c r="AY127" s="324" t="e">
        <f>#N/A</f>
        <v>#N/A</v>
      </c>
      <c r="AZ127" s="324" t="e">
        <f>#N/A</f>
        <v>#N/A</v>
      </c>
      <c r="BA127" s="324" t="e">
        <f>#N/A</f>
        <v>#N/A</v>
      </c>
      <c r="BB127" s="324" t="e">
        <f t="shared" si="55"/>
        <v>#N/A</v>
      </c>
      <c r="BC127" s="405" t="s">
        <v>2016</v>
      </c>
      <c r="BD127" s="432" t="e">
        <f>#N/A</f>
        <v>#N/A</v>
      </c>
      <c r="BE127" s="324" t="e">
        <f t="shared" si="64"/>
        <v>#N/A</v>
      </c>
      <c r="BH127" s="324" t="e">
        <f>#N/A</f>
        <v>#N/A</v>
      </c>
      <c r="BI127" s="324" t="e">
        <f>#N/A</f>
        <v>#N/A</v>
      </c>
      <c r="BJ127" s="324" t="e">
        <f>#N/A</f>
        <v>#N/A</v>
      </c>
      <c r="BK127" s="324" t="e">
        <f t="shared" si="56"/>
        <v>#N/A</v>
      </c>
      <c r="BL127" s="405" t="s">
        <v>2016</v>
      </c>
      <c r="BM127" s="432" t="e">
        <f>#N/A</f>
        <v>#N/A</v>
      </c>
      <c r="BN127" s="324" t="e">
        <f t="shared" si="65"/>
        <v>#N/A</v>
      </c>
      <c r="BQ127" s="324" t="e">
        <f>#N/A</f>
        <v>#N/A</v>
      </c>
      <c r="BR127" s="324" t="e">
        <f>#N/A</f>
        <v>#N/A</v>
      </c>
      <c r="BS127" s="324" t="e">
        <f>#N/A</f>
        <v>#N/A</v>
      </c>
      <c r="BT127" s="324" t="e">
        <f t="shared" si="57"/>
        <v>#N/A</v>
      </c>
      <c r="BU127" s="405"/>
      <c r="BV127" s="432" t="e">
        <f>#N/A</f>
        <v>#N/A</v>
      </c>
      <c r="BW127" s="324" t="e">
        <f t="shared" si="66"/>
        <v>#N/A</v>
      </c>
      <c r="BZ127" s="324" t="e">
        <f>#N/A</f>
        <v>#N/A</v>
      </c>
      <c r="CA127" s="324" t="e">
        <f>#N/A</f>
        <v>#N/A</v>
      </c>
      <c r="CB127" s="324" t="e">
        <f>#N/A</f>
        <v>#N/A</v>
      </c>
      <c r="CC127" s="324" t="e">
        <f t="shared" si="58"/>
        <v>#N/A</v>
      </c>
      <c r="CD127" s="405"/>
      <c r="CE127" s="432" t="e">
        <f>#N/A</f>
        <v>#N/A</v>
      </c>
      <c r="CF127" s="324" t="e">
        <f t="shared" si="67"/>
        <v>#N/A</v>
      </c>
    </row>
    <row r="128" spans="1:84">
      <c r="A128" s="324" t="e">
        <f>#N/A</f>
        <v>#N/A</v>
      </c>
      <c r="B128" s="324" t="e">
        <f>#N/A</f>
        <v>#N/A</v>
      </c>
      <c r="C128" s="429" t="e">
        <f>#N/A</f>
        <v>#N/A</v>
      </c>
      <c r="D128" s="324" t="e">
        <f>#N/A</f>
        <v>#N/A</v>
      </c>
      <c r="E128" s="430" t="e">
        <f>#N/A</f>
        <v>#N/A</v>
      </c>
      <c r="F128" s="324" t="e">
        <f>#N/A</f>
        <v>#N/A</v>
      </c>
      <c r="G128" s="324" t="e">
        <f>#N/A</f>
        <v>#N/A</v>
      </c>
      <c r="H128" s="324" t="e">
        <f>#N/A</f>
        <v>#N/A</v>
      </c>
      <c r="I128" s="324" t="e">
        <f>#N/A</f>
        <v>#N/A</v>
      </c>
      <c r="J128" s="324" t="e">
        <f>#N/A</f>
        <v>#N/A</v>
      </c>
      <c r="K128" s="324" t="e">
        <f>#N/A</f>
        <v>#N/A</v>
      </c>
      <c r="M128" s="325">
        <v>126</v>
      </c>
      <c r="O128" s="324" t="e">
        <f t="shared" si="42"/>
        <v>#N/A</v>
      </c>
      <c r="P128" s="324" t="e">
        <f t="shared" si="43"/>
        <v>#N/A</v>
      </c>
      <c r="Q128" s="324" t="e">
        <f t="shared" si="60"/>
        <v>#N/A</v>
      </c>
      <c r="R128" s="324" t="e">
        <f t="shared" si="61"/>
        <v>#N/A</v>
      </c>
      <c r="S128" s="324" t="e">
        <f t="shared" si="44"/>
        <v>#N/A</v>
      </c>
      <c r="T128" s="324" t="e">
        <f t="shared" si="45"/>
        <v>#N/A</v>
      </c>
      <c r="U128" s="405">
        <f t="shared" si="59"/>
        <v>126</v>
      </c>
      <c r="V128" s="405" t="s">
        <v>2016</v>
      </c>
      <c r="W128" s="431" t="e">
        <f>#N/A</f>
        <v>#N/A</v>
      </c>
      <c r="X128" s="407">
        <f t="shared" si="46"/>
        <v>126</v>
      </c>
      <c r="Y128" s="405">
        <f t="shared" si="62"/>
        <v>0</v>
      </c>
      <c r="Z128" s="324" t="e">
        <f t="shared" si="47"/>
        <v>#N/A</v>
      </c>
      <c r="AA128" s="324" t="e">
        <f t="shared" si="48"/>
        <v>#N/A</v>
      </c>
      <c r="AB128" s="324" t="e">
        <f t="shared" si="49"/>
        <v>#N/A</v>
      </c>
      <c r="AC128" s="324" t="e">
        <f t="shared" si="50"/>
        <v>#N/A</v>
      </c>
      <c r="AD128" s="324" t="e">
        <f t="shared" si="51"/>
        <v>#N/A</v>
      </c>
      <c r="AE128" s="324" t="e">
        <f t="shared" si="52"/>
        <v>#N/A</v>
      </c>
      <c r="AG128" s="324" t="e">
        <f>#N/A</f>
        <v>#N/A</v>
      </c>
      <c r="AH128" s="324" t="e">
        <f>#N/A</f>
        <v>#N/A</v>
      </c>
      <c r="AI128" s="324" t="e">
        <f>#N/A</f>
        <v>#N/A</v>
      </c>
      <c r="AJ128" s="324" t="e">
        <f t="shared" si="53"/>
        <v>#N/A</v>
      </c>
      <c r="AK128" s="324">
        <v>126</v>
      </c>
      <c r="AL128" s="432"/>
      <c r="AP128" s="324" t="e">
        <f>#N/A</f>
        <v>#N/A</v>
      </c>
      <c r="AQ128" s="324" t="e">
        <f>#N/A</f>
        <v>#N/A</v>
      </c>
      <c r="AR128" s="324" t="e">
        <f>#N/A</f>
        <v>#N/A</v>
      </c>
      <c r="AS128" s="324" t="e">
        <f t="shared" si="54"/>
        <v>#N/A</v>
      </c>
      <c r="AT128" s="405" t="s">
        <v>2016</v>
      </c>
      <c r="AU128" s="432" t="e">
        <f>#N/A</f>
        <v>#N/A</v>
      </c>
      <c r="AV128" s="324" t="e">
        <f t="shared" si="63"/>
        <v>#N/A</v>
      </c>
      <c r="AY128" s="324" t="e">
        <f>#N/A</f>
        <v>#N/A</v>
      </c>
      <c r="AZ128" s="324" t="e">
        <f>#N/A</f>
        <v>#N/A</v>
      </c>
      <c r="BA128" s="324" t="e">
        <f>#N/A</f>
        <v>#N/A</v>
      </c>
      <c r="BB128" s="324" t="e">
        <f t="shared" si="55"/>
        <v>#N/A</v>
      </c>
      <c r="BC128" s="405" t="s">
        <v>2016</v>
      </c>
      <c r="BD128" s="432" t="e">
        <f>#N/A</f>
        <v>#N/A</v>
      </c>
      <c r="BE128" s="324" t="e">
        <f t="shared" si="64"/>
        <v>#N/A</v>
      </c>
      <c r="BH128" s="324" t="e">
        <f>#N/A</f>
        <v>#N/A</v>
      </c>
      <c r="BI128" s="324" t="e">
        <f>#N/A</f>
        <v>#N/A</v>
      </c>
      <c r="BJ128" s="324" t="e">
        <f>#N/A</f>
        <v>#N/A</v>
      </c>
      <c r="BK128" s="324" t="e">
        <f t="shared" si="56"/>
        <v>#N/A</v>
      </c>
      <c r="BL128" s="405" t="s">
        <v>2016</v>
      </c>
      <c r="BM128" s="432" t="e">
        <f>#N/A</f>
        <v>#N/A</v>
      </c>
      <c r="BN128" s="324" t="e">
        <f t="shared" si="65"/>
        <v>#N/A</v>
      </c>
      <c r="BQ128" s="324" t="e">
        <f>#N/A</f>
        <v>#N/A</v>
      </c>
      <c r="BR128" s="324" t="e">
        <f>#N/A</f>
        <v>#N/A</v>
      </c>
      <c r="BS128" s="324" t="e">
        <f>#N/A</f>
        <v>#N/A</v>
      </c>
      <c r="BT128" s="324" t="e">
        <f t="shared" si="57"/>
        <v>#N/A</v>
      </c>
      <c r="BU128" s="405"/>
      <c r="BV128" s="432" t="e">
        <f>#N/A</f>
        <v>#N/A</v>
      </c>
      <c r="BW128" s="324" t="e">
        <f t="shared" si="66"/>
        <v>#N/A</v>
      </c>
      <c r="BZ128" s="324" t="e">
        <f>#N/A</f>
        <v>#N/A</v>
      </c>
      <c r="CA128" s="324" t="e">
        <f>#N/A</f>
        <v>#N/A</v>
      </c>
      <c r="CB128" s="324" t="e">
        <f>#N/A</f>
        <v>#N/A</v>
      </c>
      <c r="CC128" s="324" t="e">
        <f t="shared" si="58"/>
        <v>#N/A</v>
      </c>
      <c r="CD128" s="405"/>
      <c r="CE128" s="432" t="e">
        <f>#N/A</f>
        <v>#N/A</v>
      </c>
      <c r="CF128" s="324" t="e">
        <f t="shared" si="67"/>
        <v>#N/A</v>
      </c>
    </row>
    <row r="129" spans="1:84">
      <c r="A129" s="324" t="e">
        <f>#N/A</f>
        <v>#N/A</v>
      </c>
      <c r="B129" s="324" t="e">
        <f>#N/A</f>
        <v>#N/A</v>
      </c>
      <c r="C129" s="429" t="e">
        <f>#N/A</f>
        <v>#N/A</v>
      </c>
      <c r="D129" s="324" t="e">
        <f>#N/A</f>
        <v>#N/A</v>
      </c>
      <c r="E129" s="430" t="e">
        <f>#N/A</f>
        <v>#N/A</v>
      </c>
      <c r="F129" s="324" t="e">
        <f>#N/A</f>
        <v>#N/A</v>
      </c>
      <c r="G129" s="324" t="e">
        <f>#N/A</f>
        <v>#N/A</v>
      </c>
      <c r="H129" s="324" t="e">
        <f>#N/A</f>
        <v>#N/A</v>
      </c>
      <c r="I129" s="324" t="e">
        <f>#N/A</f>
        <v>#N/A</v>
      </c>
      <c r="J129" s="324" t="e">
        <f>#N/A</f>
        <v>#N/A</v>
      </c>
      <c r="K129" s="324" t="e">
        <f>#N/A</f>
        <v>#N/A</v>
      </c>
      <c r="M129" s="325">
        <v>127</v>
      </c>
      <c r="O129" s="324" t="e">
        <f t="shared" si="42"/>
        <v>#N/A</v>
      </c>
      <c r="P129" s="324" t="e">
        <f t="shared" si="43"/>
        <v>#N/A</v>
      </c>
      <c r="Q129" s="324" t="e">
        <f t="shared" si="60"/>
        <v>#N/A</v>
      </c>
      <c r="R129" s="324" t="e">
        <f t="shared" si="61"/>
        <v>#N/A</v>
      </c>
      <c r="S129" s="324" t="e">
        <f t="shared" si="44"/>
        <v>#N/A</v>
      </c>
      <c r="T129" s="324" t="e">
        <f t="shared" si="45"/>
        <v>#N/A</v>
      </c>
      <c r="U129" s="405">
        <f t="shared" si="59"/>
        <v>127</v>
      </c>
      <c r="V129" s="405" t="s">
        <v>2016</v>
      </c>
      <c r="W129" s="431" t="e">
        <f>#N/A</f>
        <v>#N/A</v>
      </c>
      <c r="X129" s="407">
        <f t="shared" si="46"/>
        <v>127</v>
      </c>
      <c r="Y129" s="405">
        <f t="shared" si="62"/>
        <v>0</v>
      </c>
      <c r="Z129" s="324" t="e">
        <f t="shared" si="47"/>
        <v>#N/A</v>
      </c>
      <c r="AA129" s="324" t="e">
        <f t="shared" si="48"/>
        <v>#N/A</v>
      </c>
      <c r="AB129" s="324" t="e">
        <f t="shared" si="49"/>
        <v>#N/A</v>
      </c>
      <c r="AC129" s="324" t="e">
        <f t="shared" si="50"/>
        <v>#N/A</v>
      </c>
      <c r="AD129" s="324" t="e">
        <f t="shared" si="51"/>
        <v>#N/A</v>
      </c>
      <c r="AE129" s="324" t="e">
        <f t="shared" si="52"/>
        <v>#N/A</v>
      </c>
      <c r="AG129" s="324" t="e">
        <f>#N/A</f>
        <v>#N/A</v>
      </c>
      <c r="AH129" s="324" t="e">
        <f>#N/A</f>
        <v>#N/A</v>
      </c>
      <c r="AI129" s="324" t="e">
        <f>#N/A</f>
        <v>#N/A</v>
      </c>
      <c r="AJ129" s="324" t="e">
        <f t="shared" si="53"/>
        <v>#N/A</v>
      </c>
      <c r="AK129" s="324">
        <v>127</v>
      </c>
      <c r="AL129" s="432"/>
      <c r="AP129" s="324" t="e">
        <f>#N/A</f>
        <v>#N/A</v>
      </c>
      <c r="AQ129" s="324" t="e">
        <f>#N/A</f>
        <v>#N/A</v>
      </c>
      <c r="AR129" s="324" t="e">
        <f>#N/A</f>
        <v>#N/A</v>
      </c>
      <c r="AS129" s="324" t="e">
        <f t="shared" si="54"/>
        <v>#N/A</v>
      </c>
      <c r="AT129" s="405" t="s">
        <v>2016</v>
      </c>
      <c r="AU129" s="432" t="e">
        <f>#N/A</f>
        <v>#N/A</v>
      </c>
      <c r="AV129" s="324" t="e">
        <f t="shared" si="63"/>
        <v>#N/A</v>
      </c>
      <c r="AY129" s="324" t="e">
        <f>#N/A</f>
        <v>#N/A</v>
      </c>
      <c r="AZ129" s="324" t="e">
        <f>#N/A</f>
        <v>#N/A</v>
      </c>
      <c r="BA129" s="324" t="e">
        <f>#N/A</f>
        <v>#N/A</v>
      </c>
      <c r="BB129" s="324" t="e">
        <f t="shared" si="55"/>
        <v>#N/A</v>
      </c>
      <c r="BC129" s="405" t="s">
        <v>2016</v>
      </c>
      <c r="BD129" s="432" t="e">
        <f>#N/A</f>
        <v>#N/A</v>
      </c>
      <c r="BE129" s="324" t="e">
        <f t="shared" si="64"/>
        <v>#N/A</v>
      </c>
      <c r="BH129" s="324" t="e">
        <f>#N/A</f>
        <v>#N/A</v>
      </c>
      <c r="BI129" s="324" t="e">
        <f>#N/A</f>
        <v>#N/A</v>
      </c>
      <c r="BJ129" s="324" t="e">
        <f>#N/A</f>
        <v>#N/A</v>
      </c>
      <c r="BK129" s="324" t="e">
        <f t="shared" si="56"/>
        <v>#N/A</v>
      </c>
      <c r="BL129" s="405" t="s">
        <v>2016</v>
      </c>
      <c r="BM129" s="432" t="e">
        <f>#N/A</f>
        <v>#N/A</v>
      </c>
      <c r="BN129" s="324" t="e">
        <f t="shared" si="65"/>
        <v>#N/A</v>
      </c>
      <c r="BQ129" s="324" t="e">
        <f>#N/A</f>
        <v>#N/A</v>
      </c>
      <c r="BR129" s="324" t="e">
        <f>#N/A</f>
        <v>#N/A</v>
      </c>
      <c r="BS129" s="324" t="e">
        <f>#N/A</f>
        <v>#N/A</v>
      </c>
      <c r="BT129" s="324" t="e">
        <f t="shared" si="57"/>
        <v>#N/A</v>
      </c>
      <c r="BU129" s="405"/>
      <c r="BV129" s="432" t="e">
        <f>#N/A</f>
        <v>#N/A</v>
      </c>
      <c r="BW129" s="324" t="e">
        <f t="shared" si="66"/>
        <v>#N/A</v>
      </c>
      <c r="BZ129" s="324" t="e">
        <f>#N/A</f>
        <v>#N/A</v>
      </c>
      <c r="CA129" s="324" t="e">
        <f>#N/A</f>
        <v>#N/A</v>
      </c>
      <c r="CB129" s="324" t="e">
        <f>#N/A</f>
        <v>#N/A</v>
      </c>
      <c r="CC129" s="324" t="e">
        <f t="shared" si="58"/>
        <v>#N/A</v>
      </c>
      <c r="CD129" s="405"/>
      <c r="CE129" s="432" t="e">
        <f>#N/A</f>
        <v>#N/A</v>
      </c>
      <c r="CF129" s="324" t="e">
        <f t="shared" si="67"/>
        <v>#N/A</v>
      </c>
    </row>
    <row r="130" spans="1:84">
      <c r="A130" s="324" t="e">
        <f>#N/A</f>
        <v>#N/A</v>
      </c>
      <c r="B130" s="324" t="e">
        <f>#N/A</f>
        <v>#N/A</v>
      </c>
      <c r="C130" s="429" t="e">
        <f>#N/A</f>
        <v>#N/A</v>
      </c>
      <c r="D130" s="324" t="e">
        <f>#N/A</f>
        <v>#N/A</v>
      </c>
      <c r="E130" s="430" t="e">
        <f>#N/A</f>
        <v>#N/A</v>
      </c>
      <c r="F130" s="324" t="e">
        <f>#N/A</f>
        <v>#N/A</v>
      </c>
      <c r="G130" s="324" t="e">
        <f>#N/A</f>
        <v>#N/A</v>
      </c>
      <c r="H130" s="324" t="e">
        <f>#N/A</f>
        <v>#N/A</v>
      </c>
      <c r="I130" s="324" t="e">
        <f>#N/A</f>
        <v>#N/A</v>
      </c>
      <c r="J130" s="324" t="e">
        <f>#N/A</f>
        <v>#N/A</v>
      </c>
      <c r="K130" s="324" t="e">
        <f>#N/A</f>
        <v>#N/A</v>
      </c>
      <c r="M130" s="325">
        <v>128</v>
      </c>
      <c r="O130" s="324" t="e">
        <f t="shared" si="42"/>
        <v>#N/A</v>
      </c>
      <c r="P130" s="324" t="e">
        <f t="shared" si="43"/>
        <v>#N/A</v>
      </c>
      <c r="Q130" s="324" t="e">
        <f t="shared" si="60"/>
        <v>#N/A</v>
      </c>
      <c r="R130" s="324" t="e">
        <f t="shared" si="61"/>
        <v>#N/A</v>
      </c>
      <c r="S130" s="324" t="e">
        <f t="shared" si="44"/>
        <v>#N/A</v>
      </c>
      <c r="T130" s="324" t="e">
        <f t="shared" si="45"/>
        <v>#N/A</v>
      </c>
      <c r="U130" s="405">
        <f t="shared" si="59"/>
        <v>128</v>
      </c>
      <c r="V130" s="405" t="s">
        <v>2016</v>
      </c>
      <c r="W130" s="431" t="e">
        <f>#N/A</f>
        <v>#N/A</v>
      </c>
      <c r="X130" s="407">
        <f t="shared" si="46"/>
        <v>128</v>
      </c>
      <c r="Y130" s="405">
        <f t="shared" si="62"/>
        <v>0</v>
      </c>
      <c r="Z130" s="324" t="e">
        <f t="shared" si="47"/>
        <v>#N/A</v>
      </c>
      <c r="AA130" s="324" t="e">
        <f t="shared" si="48"/>
        <v>#N/A</v>
      </c>
      <c r="AB130" s="324" t="e">
        <f t="shared" si="49"/>
        <v>#N/A</v>
      </c>
      <c r="AC130" s="324" t="e">
        <f t="shared" si="50"/>
        <v>#N/A</v>
      </c>
      <c r="AD130" s="324" t="e">
        <f t="shared" si="51"/>
        <v>#N/A</v>
      </c>
      <c r="AE130" s="324" t="e">
        <f t="shared" si="52"/>
        <v>#N/A</v>
      </c>
      <c r="AG130" s="324" t="e">
        <f>#N/A</f>
        <v>#N/A</v>
      </c>
      <c r="AH130" s="324" t="e">
        <f>#N/A</f>
        <v>#N/A</v>
      </c>
      <c r="AI130" s="324" t="e">
        <f>#N/A</f>
        <v>#N/A</v>
      </c>
      <c r="AJ130" s="324" t="e">
        <f t="shared" si="53"/>
        <v>#N/A</v>
      </c>
      <c r="AK130" s="324">
        <v>128</v>
      </c>
      <c r="AL130" s="432"/>
      <c r="AP130" s="324" t="e">
        <f>#N/A</f>
        <v>#N/A</v>
      </c>
      <c r="AQ130" s="324" t="e">
        <f>#N/A</f>
        <v>#N/A</v>
      </c>
      <c r="AR130" s="324" t="e">
        <f>#N/A</f>
        <v>#N/A</v>
      </c>
      <c r="AS130" s="324" t="e">
        <f t="shared" si="54"/>
        <v>#N/A</v>
      </c>
      <c r="AT130" s="405" t="s">
        <v>2016</v>
      </c>
      <c r="AU130" s="432" t="e">
        <f>#N/A</f>
        <v>#N/A</v>
      </c>
      <c r="AV130" s="324" t="e">
        <f t="shared" si="63"/>
        <v>#N/A</v>
      </c>
      <c r="AY130" s="324" t="e">
        <f>#N/A</f>
        <v>#N/A</v>
      </c>
      <c r="AZ130" s="324" t="e">
        <f>#N/A</f>
        <v>#N/A</v>
      </c>
      <c r="BA130" s="324" t="e">
        <f>#N/A</f>
        <v>#N/A</v>
      </c>
      <c r="BB130" s="324" t="e">
        <f t="shared" si="55"/>
        <v>#N/A</v>
      </c>
      <c r="BC130" s="405" t="s">
        <v>2016</v>
      </c>
      <c r="BD130" s="432" t="e">
        <f>#N/A</f>
        <v>#N/A</v>
      </c>
      <c r="BE130" s="324" t="e">
        <f t="shared" si="64"/>
        <v>#N/A</v>
      </c>
      <c r="BH130" s="324" t="e">
        <f>#N/A</f>
        <v>#N/A</v>
      </c>
      <c r="BI130" s="324" t="e">
        <f>#N/A</f>
        <v>#N/A</v>
      </c>
      <c r="BJ130" s="324" t="e">
        <f>#N/A</f>
        <v>#N/A</v>
      </c>
      <c r="BK130" s="324" t="e">
        <f t="shared" si="56"/>
        <v>#N/A</v>
      </c>
      <c r="BL130" s="405" t="s">
        <v>2016</v>
      </c>
      <c r="BM130" s="432" t="e">
        <f>#N/A</f>
        <v>#N/A</v>
      </c>
      <c r="BN130" s="324" t="e">
        <f t="shared" si="65"/>
        <v>#N/A</v>
      </c>
      <c r="BQ130" s="324" t="e">
        <f>#N/A</f>
        <v>#N/A</v>
      </c>
      <c r="BR130" s="324" t="e">
        <f>#N/A</f>
        <v>#N/A</v>
      </c>
      <c r="BS130" s="324" t="e">
        <f>#N/A</f>
        <v>#N/A</v>
      </c>
      <c r="BT130" s="324" t="e">
        <f t="shared" si="57"/>
        <v>#N/A</v>
      </c>
      <c r="BU130" s="405"/>
      <c r="BV130" s="432" t="e">
        <f>#N/A</f>
        <v>#N/A</v>
      </c>
      <c r="BW130" s="324" t="e">
        <f t="shared" si="66"/>
        <v>#N/A</v>
      </c>
      <c r="BZ130" s="324" t="e">
        <f>#N/A</f>
        <v>#N/A</v>
      </c>
      <c r="CA130" s="324" t="e">
        <f>#N/A</f>
        <v>#N/A</v>
      </c>
      <c r="CB130" s="324" t="e">
        <f>#N/A</f>
        <v>#N/A</v>
      </c>
      <c r="CC130" s="324" t="e">
        <f t="shared" si="58"/>
        <v>#N/A</v>
      </c>
      <c r="CD130" s="405"/>
      <c r="CE130" s="432" t="e">
        <f>#N/A</f>
        <v>#N/A</v>
      </c>
      <c r="CF130" s="324" t="e">
        <f t="shared" si="67"/>
        <v>#N/A</v>
      </c>
    </row>
    <row r="131" spans="1:84">
      <c r="A131" s="324">
        <v>0</v>
      </c>
      <c r="V131" s="324">
        <v>0</v>
      </c>
      <c r="Y131" s="324">
        <v>0</v>
      </c>
      <c r="AH131" s="324">
        <v>0</v>
      </c>
      <c r="AQ131" s="324">
        <v>0</v>
      </c>
      <c r="AZ131" s="324">
        <v>0</v>
      </c>
      <c r="BI131" s="324">
        <v>0</v>
      </c>
      <c r="BR131" s="324">
        <v>0</v>
      </c>
      <c r="CA131" s="324">
        <v>0</v>
      </c>
    </row>
    <row r="132" spans="1:84">
      <c r="A132" s="433">
        <v>1</v>
      </c>
      <c r="B132" s="433">
        <v>2</v>
      </c>
      <c r="C132" s="433">
        <v>3</v>
      </c>
      <c r="D132" s="433">
        <v>4</v>
      </c>
      <c r="E132" s="433">
        <v>5</v>
      </c>
      <c r="F132" s="433">
        <v>6</v>
      </c>
      <c r="G132" s="433">
        <v>7</v>
      </c>
      <c r="H132" s="433">
        <v>8</v>
      </c>
      <c r="I132" s="433">
        <v>9</v>
      </c>
      <c r="J132" s="433">
        <v>10</v>
      </c>
      <c r="K132" s="433">
        <v>11</v>
      </c>
      <c r="L132" s="433">
        <v>13</v>
      </c>
      <c r="M132" s="433">
        <v>13</v>
      </c>
      <c r="N132" s="433">
        <v>14</v>
      </c>
      <c r="O132" s="433">
        <v>15</v>
      </c>
      <c r="P132" s="433">
        <v>16</v>
      </c>
      <c r="Q132" s="433">
        <v>17</v>
      </c>
      <c r="R132" s="433">
        <v>18</v>
      </c>
      <c r="S132" s="433">
        <v>19</v>
      </c>
      <c r="T132" s="433">
        <v>20</v>
      </c>
      <c r="U132" s="433">
        <v>21</v>
      </c>
      <c r="V132" s="433">
        <v>22</v>
      </c>
      <c r="W132" s="433">
        <v>23</v>
      </c>
      <c r="X132" s="433">
        <v>24</v>
      </c>
      <c r="Y132" s="433">
        <v>25</v>
      </c>
      <c r="Z132" s="433">
        <v>26</v>
      </c>
      <c r="AA132" s="433">
        <v>27</v>
      </c>
      <c r="AB132" s="433">
        <v>28</v>
      </c>
      <c r="AC132" s="433">
        <v>29</v>
      </c>
      <c r="AD132" s="433">
        <v>30</v>
      </c>
      <c r="AE132" s="433">
        <v>31</v>
      </c>
      <c r="AF132" s="433">
        <v>32</v>
      </c>
      <c r="AG132" s="433">
        <v>33</v>
      </c>
      <c r="AH132" s="433">
        <v>34</v>
      </c>
      <c r="AI132" s="433">
        <v>35</v>
      </c>
      <c r="AJ132" s="433">
        <v>36</v>
      </c>
      <c r="AK132" s="433">
        <v>37</v>
      </c>
      <c r="AL132" s="433">
        <v>38</v>
      </c>
      <c r="AM132" s="433">
        <v>39</v>
      </c>
      <c r="AN132" s="433">
        <v>40</v>
      </c>
      <c r="AO132" s="433">
        <v>41</v>
      </c>
      <c r="AP132" s="433">
        <v>42</v>
      </c>
      <c r="AQ132" s="433">
        <v>43</v>
      </c>
      <c r="AR132" s="433">
        <v>44</v>
      </c>
      <c r="AS132" s="433">
        <v>45</v>
      </c>
      <c r="AT132" s="433">
        <v>46</v>
      </c>
      <c r="AU132" s="433">
        <v>47</v>
      </c>
      <c r="AV132" s="433">
        <v>48</v>
      </c>
      <c r="AW132" s="433">
        <v>49</v>
      </c>
      <c r="AX132" s="433">
        <v>50</v>
      </c>
      <c r="AY132" s="433">
        <v>51</v>
      </c>
      <c r="AZ132" s="433">
        <v>52</v>
      </c>
      <c r="BA132" s="433">
        <v>53</v>
      </c>
      <c r="BB132" s="433">
        <v>54</v>
      </c>
      <c r="BC132" s="433">
        <v>55</v>
      </c>
      <c r="BD132" s="433">
        <v>56</v>
      </c>
      <c r="BE132" s="433">
        <v>57</v>
      </c>
      <c r="BF132" s="433">
        <v>58</v>
      </c>
      <c r="BG132" s="433">
        <v>59</v>
      </c>
      <c r="BH132" s="433">
        <v>60</v>
      </c>
      <c r="BI132" s="433">
        <v>61</v>
      </c>
      <c r="BJ132" s="433">
        <v>62</v>
      </c>
      <c r="BK132" s="433">
        <v>63</v>
      </c>
      <c r="BL132" s="433">
        <v>64</v>
      </c>
      <c r="BM132" s="433">
        <v>65</v>
      </c>
      <c r="BN132" s="433">
        <v>66</v>
      </c>
      <c r="BO132" s="433">
        <v>67</v>
      </c>
      <c r="BP132" s="433">
        <v>68</v>
      </c>
      <c r="BQ132" s="433">
        <v>69</v>
      </c>
      <c r="BR132" s="433">
        <v>70</v>
      </c>
      <c r="BS132" s="433">
        <v>71</v>
      </c>
      <c r="BT132" s="433">
        <v>72</v>
      </c>
      <c r="BU132" s="433">
        <v>73</v>
      </c>
      <c r="BV132" s="433">
        <v>74</v>
      </c>
      <c r="BW132" s="433">
        <v>75</v>
      </c>
      <c r="BX132" s="433">
        <v>76</v>
      </c>
      <c r="BY132" s="433">
        <v>77</v>
      </c>
      <c r="BZ132" s="433">
        <v>78</v>
      </c>
      <c r="CA132" s="433">
        <v>79</v>
      </c>
      <c r="CB132" s="433">
        <v>80</v>
      </c>
      <c r="CC132" s="433">
        <v>81</v>
      </c>
      <c r="CD132" s="433">
        <v>82</v>
      </c>
      <c r="CE132" s="433">
        <v>83</v>
      </c>
      <c r="CF132" s="433">
        <v>84</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31</vt:i4>
      </vt:variant>
    </vt:vector>
  </HeadingPairs>
  <TitlesOfParts>
    <vt:vector size="31"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Pavel Vlk</dc:creator>
  <cp:lastModifiedBy>Pavel</cp:lastModifiedBy>
  <dcterms:created xsi:type="dcterms:W3CDTF">2020-09-29T19:25:00Z</dcterms:created>
  <dcterms:modified xsi:type="dcterms:W3CDTF">2020-09-29T19:34:45Z</dcterms:modified>
</cp:coreProperties>
</file>